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80" windowHeight="9348" firstSheet="11" activeTab="11"/>
  </bookViews>
  <sheets>
    <sheet name="DPH 2002-4" sheetId="1" state="hidden" r:id="rId1"/>
    <sheet name="DPPO 2002-4" sheetId="2" state="hidden" r:id="rId2"/>
    <sheet name="DPFO bydliště" sheetId="3" state="hidden" r:id="rId3"/>
    <sheet name="DPFO spzs" sheetId="4" state="hidden" r:id="rId4"/>
    <sheet name="DPFO zčfp" sheetId="5" state="hidden" r:id="rId5"/>
    <sheet name="DzN" sheetId="6" state="hidden" r:id="rId6"/>
    <sheet name="DPFO zčfp 1,5" sheetId="7" state="hidden" r:id="rId7"/>
    <sheet name="DPFO SVČ" sheetId="8" state="hidden" r:id="rId8"/>
    <sheet name="DPH 2002-3" sheetId="9" state="hidden" r:id="rId9"/>
    <sheet name="DPFO bydl 2-3" sheetId="10" state="hidden" r:id="rId10"/>
    <sheet name="DzN 2-3" sheetId="11" state="hidden" r:id="rId11"/>
    <sheet name="Daňové příjmy 2016-2018" sheetId="12" r:id="rId12"/>
  </sheets>
  <definedNames>
    <definedName name="_xlnm.Print_Titles" localSheetId="11">'Daňové příjmy 2016-2018'!$1:$3</definedName>
  </definedNames>
  <calcPr fullCalcOnLoad="1"/>
</workbook>
</file>

<file path=xl/sharedStrings.xml><?xml version="1.0" encoding="utf-8"?>
<sst xmlns="http://schemas.openxmlformats.org/spreadsheetml/2006/main" count="658" uniqueCount="83">
  <si>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</si>
  <si>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</si>
  <si>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</si>
  <si>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</si>
  <si>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</si>
  <si>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</si>
  <si>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</si>
  <si>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</si>
  <si>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</si>
  <si>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</si>
  <si>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</si>
  <si>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</si>
  <si>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rok 2002</t>
  </si>
  <si>
    <t>rok 2003</t>
  </si>
  <si>
    <t>rok 2004</t>
  </si>
  <si>
    <t xml:space="preserve">Daň z nemovitostí dle území obce, na kterém se nemovitost nachází </t>
  </si>
  <si>
    <t>rok 2005</t>
  </si>
  <si>
    <t>rok 2006</t>
  </si>
  <si>
    <t>rok 2007</t>
  </si>
  <si>
    <t>Celkem daňové příjmy města</t>
  </si>
  <si>
    <t>rok 2008</t>
  </si>
  <si>
    <t>rok 2009</t>
  </si>
  <si>
    <t>SR</t>
  </si>
  <si>
    <t>,</t>
  </si>
  <si>
    <t>rok 2010</t>
  </si>
  <si>
    <t>1/12 SR</t>
  </si>
  <si>
    <t>2/12 SR</t>
  </si>
  <si>
    <t>3/12 SR</t>
  </si>
  <si>
    <t>Podíl na celostátním výnosu DPH</t>
  </si>
  <si>
    <t xml:space="preserve">Podíl na celostátním výnosu daně z příjmu právnických osob  </t>
  </si>
  <si>
    <t>4/12 SR</t>
  </si>
  <si>
    <t>5/12 SR</t>
  </si>
  <si>
    <t>rok 2011</t>
  </si>
  <si>
    <t>rok 2012</t>
  </si>
  <si>
    <t>rok 2013</t>
  </si>
  <si>
    <t>rok 2014</t>
  </si>
  <si>
    <t>UR</t>
  </si>
  <si>
    <t>rok 2015</t>
  </si>
  <si>
    <t>6/12 SR</t>
  </si>
  <si>
    <t xml:space="preserve">6/12 SR </t>
  </si>
  <si>
    <t xml:space="preserve">7/12 SR </t>
  </si>
  <si>
    <t>8/12 SR</t>
  </si>
  <si>
    <t>9/12 SR</t>
  </si>
  <si>
    <t>10/12 SR</t>
  </si>
  <si>
    <t>11/12 SR</t>
  </si>
  <si>
    <t>1/12 UR</t>
  </si>
  <si>
    <t>2/12 UR</t>
  </si>
  <si>
    <t>3/12 UR</t>
  </si>
  <si>
    <t>4/12 UR</t>
  </si>
  <si>
    <t>5/12 UR</t>
  </si>
  <si>
    <r>
      <t xml:space="preserve">6/12 </t>
    </r>
    <r>
      <rPr>
        <u val="single"/>
        <sz val="9"/>
        <rFont val="Arial CE"/>
        <family val="0"/>
      </rPr>
      <t>UR</t>
    </r>
  </si>
  <si>
    <t>7/12 UR</t>
  </si>
  <si>
    <t>8/12 UR</t>
  </si>
  <si>
    <t>9/12 UR</t>
  </si>
  <si>
    <t>10/12 UR</t>
  </si>
  <si>
    <t>11/12 UR</t>
  </si>
  <si>
    <r>
      <t xml:space="preserve">6/12 </t>
    </r>
    <r>
      <rPr>
        <u val="single"/>
        <sz val="10"/>
        <rFont val="Arial CE"/>
        <family val="0"/>
      </rPr>
      <t>UR</t>
    </r>
  </si>
  <si>
    <t>Plnění     1.-2 měsíc</t>
  </si>
  <si>
    <t>Plnění  1.čtvrtletí</t>
  </si>
  <si>
    <t>Plnění    1-5 měsíc</t>
  </si>
  <si>
    <t>Plnění        1-4 měsíc</t>
  </si>
  <si>
    <t>Plnění      2. čtvrtletí</t>
  </si>
  <si>
    <t>Plnění      1. pololetí</t>
  </si>
  <si>
    <t>Plnění        1-7     měsíc</t>
  </si>
  <si>
    <t>Plnění          1-8       měsíc</t>
  </si>
  <si>
    <t>Plnění      3. čtvrtletí</t>
  </si>
  <si>
    <t>Plnění             1- 3       čtvrtletí</t>
  </si>
  <si>
    <t>Plnění      1-10 měsíc</t>
  </si>
  <si>
    <t>Plnění      1-11 měsíc</t>
  </si>
  <si>
    <t>Plnění      1-12 měsíc</t>
  </si>
  <si>
    <t>Nerozúčtované, neidentifikované a nezařaditelné daňové příjmy</t>
  </si>
  <si>
    <t>rok 2016</t>
  </si>
  <si>
    <t xml:space="preserve">Prosinec </t>
  </si>
  <si>
    <t>Plnění        1-12 měsíc</t>
  </si>
  <si>
    <t>rok 2017</t>
  </si>
  <si>
    <t>Plnění 1.-2. měsíc</t>
  </si>
  <si>
    <t>Daň z příjmů fyzických osob placená plátci - sdílená část</t>
  </si>
  <si>
    <t xml:space="preserve">Daň z příjmu fyzických osob placená poplatníky, které mají na území města bydliště (30%)         </t>
  </si>
  <si>
    <t>Daň z příjmu fyzickýchh osob vybíraná srážkou</t>
  </si>
  <si>
    <t>Daň z přjmů fyzických osob placená plátci - 1,5 % motivace</t>
  </si>
  <si>
    <t xml:space="preserve">Daň z příjmů fyzických osob placená poplatníky - sdílená část </t>
  </si>
  <si>
    <t>Porovnání daňových příjmů města v letech 2016 až 2018</t>
  </si>
  <si>
    <t>rok 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</si>
</sst>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[$-405]d\.\ mmmm\ yyyy"/>
  </numFmts>
  <fonts count="45">
    <font>
      <sz val="10"/>
      <name val="Arial CE"/>
      <family val="0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9"/>
      <name val="Arial CE"/>
      <family val="0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Font="1" applyBorder="1" applyAlignment="1">
      <alignment horizontal="center"/>
    </xf>
    <xf numFmtId="17" fontId="0" fillId="0" borderId="21" xfId="0" applyNumberFormat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2" fillId="0" borderId="2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23" xfId="0" applyNumberFormat="1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2" fillId="0" borderId="2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" fontId="0" fillId="0" borderId="21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164" fontId="0" fillId="0" borderId="14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" fontId="0" fillId="0" borderId="21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17" fontId="0" fillId="0" borderId="26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26" xfId="0" applyNumberFormat="1" applyBorder="1" applyAlignment="1">
      <alignment horizontal="center"/>
    </xf>
    <xf numFmtId="17" fontId="5" fillId="0" borderId="21" xfId="0" applyNumberFormat="1" applyFont="1" applyBorder="1" applyAlignment="1">
      <alignment horizontal="center"/>
    </xf>
    <xf numFmtId="17" fontId="5" fillId="0" borderId="21" xfId="0" applyNumberFormat="1" applyFont="1" applyBorder="1" applyAlignment="1">
      <alignment horizontal="center" wrapText="1"/>
    </xf>
    <xf numFmtId="17" fontId="5" fillId="0" borderId="0" xfId="0" applyNumberFormat="1" applyFont="1" applyBorder="1" applyAlignment="1">
      <alignment horizontal="center" wrapText="1"/>
    </xf>
    <xf numFmtId="17" fontId="2" fillId="0" borderId="21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17" fontId="0" fillId="0" borderId="21" xfId="0" applyNumberFormat="1" applyFont="1" applyBorder="1" applyAlignment="1">
      <alignment horizontal="center" wrapText="1"/>
    </xf>
    <xf numFmtId="17" fontId="2" fillId="0" borderId="21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17" fontId="0" fillId="0" borderId="21" xfId="0" applyNumberFormat="1" applyBorder="1" applyAlignment="1">
      <alignment horizontal="center" wrapText="1"/>
    </xf>
    <xf numFmtId="3" fontId="2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24" xfId="0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3" fontId="0" fillId="0" borderId="23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na celostátním výnosu DPH (20,59 %) za období 1. - 4. měsíc v letech 2002 až 2004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75"/>
          <c:w val="0.94175"/>
          <c:h val="0.8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'Daňové příjmy 2016-2018'!$C$5</c:f>
              <c:strCache>
                <c:ptCount val="1"/>
                <c:pt idx="0">
                  <c:v>rok 2002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2016-2018'!$D$4:$R$4</c:f>
              <c:strCache/>
            </c:strRef>
          </c:cat>
          <c:val>
            <c:numRef>
              <c:f>'Daňové příjmy 2016-2018'!$D$5:$R$5</c:f>
            </c:numRef>
          </c:val>
          <c:shape val="box"/>
        </c:ser>
        <c:ser>
          <c:idx val="1"/>
          <c:order val="1"/>
          <c:tx>
            <c:strRef>
              <c:f>'Daňové příjmy 2016-2018'!$C$6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2016-2018'!$D$4:$R$4</c:f>
              <c:strCache/>
            </c:strRef>
          </c:cat>
          <c:val>
            <c:numRef>
              <c:f>'Daňové příjmy 2016-2018'!$D$6:$R$6</c:f>
            </c:numRef>
          </c:val>
          <c:shape val="box"/>
        </c:ser>
        <c:ser>
          <c:idx val="2"/>
          <c:order val="2"/>
          <c:tx>
            <c:strRef>
              <c:f>'Daňové příjmy 2016-2018'!$C$7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2016-2018'!$D$4:$R$4</c:f>
              <c:strCache/>
            </c:strRef>
          </c:cat>
          <c:val>
            <c:numRef>
              <c:f>'Daňové příjmy 2016-2018'!$D$7:$R$7</c:f>
            </c:numRef>
          </c:val>
          <c:shape val="box"/>
        </c:ser>
        <c:shape val="box"/>
        <c:axId val="33127451"/>
        <c:axId val="29711604"/>
      </c:bar3DChart>
      <c:catAx>
        <c:axId val="331274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711604"/>
        <c:crosses val="autoZero"/>
        <c:auto val="1"/>
        <c:lblOffset val="100"/>
        <c:tickLblSkip val="1"/>
        <c:noMultiLvlLbl val="0"/>
      </c:catAx>
      <c:valAx>
        <c:axId val="29711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27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75"/>
          <c:y val="0.49475"/>
          <c:w val="0.077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z výnosu záloh na DPFO, které mají na území města bydliště ( 30% ) za léta 2002 až 2003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75"/>
          <c:w val="0.94175"/>
          <c:h val="0.8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'Daňové příjmy 2016-2018'!$C$43</c:f>
              <c:strCache>
                <c:ptCount val="1"/>
                <c:pt idx="0">
                  <c:v>rok 2002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2016-2018'!$D$42:$AW$42</c:f>
              <c:strCache/>
            </c:strRef>
          </c:cat>
          <c:val>
            <c:numRef>
              <c:f>'Daňové příjmy 2016-2018'!$D$43:$AW$43</c:f>
            </c:numRef>
          </c:val>
          <c:shape val="box"/>
        </c:ser>
        <c:ser>
          <c:idx val="1"/>
          <c:order val="1"/>
          <c:tx>
            <c:strRef>
              <c:f>'Daňové příjmy 2016-2018'!$C$44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2016-2018'!$D$42:$AW$42</c:f>
              <c:strCache/>
            </c:strRef>
          </c:cat>
          <c:val>
            <c:numRef>
              <c:f>'Daňové příjmy 2016-2018'!$D$44:$AW$44</c:f>
            </c:numRef>
          </c:val>
          <c:shape val="box"/>
        </c:ser>
        <c:ser>
          <c:idx val="2"/>
          <c:order val="2"/>
          <c:tx>
            <c:strRef>
              <c:f>'Daňové příjmy 2016-2018'!$C$45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2016-2018'!$D$42:$AW$42</c:f>
              <c:strCache/>
            </c:strRef>
          </c:cat>
          <c:val>
            <c:numRef>
              <c:f>'Daňové příjmy 2016-2018'!$D$45:$AW$45</c:f>
            </c:numRef>
          </c:val>
          <c:shape val="box"/>
        </c:ser>
        <c:shape val="box"/>
        <c:axId val="6843621"/>
        <c:axId val="61592590"/>
      </c:bar3DChart>
      <c:catAx>
        <c:axId val="68436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592590"/>
        <c:crosses val="autoZero"/>
        <c:auto val="1"/>
        <c:lblOffset val="100"/>
        <c:tickLblSkip val="1"/>
        <c:noMultiLvlLbl val="0"/>
      </c:catAx>
      <c:valAx>
        <c:axId val="615925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436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75"/>
          <c:y val="0.49475"/>
          <c:w val="0.077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Daň z nemovitostí dle území obce,  na kterém se nemovitost nachází za léta 2002 až 2003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75"/>
          <c:w val="0.94175"/>
          <c:h val="0.8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'Daňové příjmy 2016-2018'!$C$100</c:f>
              <c:strCache>
                <c:ptCount val="1"/>
                <c:pt idx="0">
                  <c:v>rok 2002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2016-2018'!$D$99:$AW$99</c:f>
              <c:strCache/>
            </c:strRef>
          </c:cat>
          <c:val>
            <c:numRef>
              <c:f>'Daňové příjmy 2016-2018'!$D$100:$AW$100</c:f>
            </c:numRef>
          </c:val>
          <c:shape val="box"/>
        </c:ser>
        <c:ser>
          <c:idx val="1"/>
          <c:order val="1"/>
          <c:tx>
            <c:strRef>
              <c:f>'Daňové příjmy 2016-2018'!$C$101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2016-2018'!$D$99:$AW$99</c:f>
              <c:strCache/>
            </c:strRef>
          </c:cat>
          <c:val>
            <c:numRef>
              <c:f>'Daňové příjmy 2016-2018'!$D$101:$AW$101</c:f>
            </c:numRef>
          </c:val>
          <c:shape val="box"/>
        </c:ser>
        <c:ser>
          <c:idx val="2"/>
          <c:order val="2"/>
          <c:tx>
            <c:strRef>
              <c:f>'Daňové příjmy 2016-2018'!$C$102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2016-2018'!$D$99:$AW$99</c:f>
              <c:strCache/>
            </c:strRef>
          </c:cat>
          <c:val>
            <c:numRef>
              <c:f>'Daňové příjmy 2016-2018'!$D$102:$AW$102</c:f>
            </c:numRef>
          </c:val>
          <c:shape val="box"/>
        </c:ser>
        <c:shape val="box"/>
        <c:axId val="17462399"/>
        <c:axId val="22943864"/>
      </c:bar3DChart>
      <c:catAx>
        <c:axId val="174623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943864"/>
        <c:crosses val="autoZero"/>
        <c:auto val="1"/>
        <c:lblOffset val="100"/>
        <c:tickLblSkip val="1"/>
        <c:noMultiLvlLbl val="0"/>
      </c:catAx>
      <c:valAx>
        <c:axId val="22943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623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75"/>
          <c:y val="0.49475"/>
          <c:w val="0.077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na celostátním výnosu DPPO (20,59 %) za 1. - 4. měsíc v letech 2002 až 2004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75"/>
          <c:w val="0.94175"/>
          <c:h val="0.8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'Daňové příjmy 2016-2018'!$C$24</c:f>
              <c:strCache>
                <c:ptCount val="1"/>
                <c:pt idx="0">
                  <c:v>rok 2002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2016-2018'!$D$23:$R$23</c:f>
              <c:strCache/>
            </c:strRef>
          </c:cat>
          <c:val>
            <c:numRef>
              <c:f>'Daňové příjmy 2016-2018'!$D$24:$R$24</c:f>
            </c:numRef>
          </c:val>
          <c:shape val="box"/>
        </c:ser>
        <c:ser>
          <c:idx val="1"/>
          <c:order val="1"/>
          <c:tx>
            <c:strRef>
              <c:f>'Daňové příjmy 2016-2018'!$C$25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2016-2018'!$D$23:$R$23</c:f>
              <c:strCache/>
            </c:strRef>
          </c:cat>
          <c:val>
            <c:numRef>
              <c:f>'Daňové příjmy 2016-2018'!$D$25:$R$25</c:f>
            </c:numRef>
          </c:val>
          <c:shape val="box"/>
        </c:ser>
        <c:ser>
          <c:idx val="2"/>
          <c:order val="2"/>
          <c:tx>
            <c:strRef>
              <c:f>'Daňové příjmy 2016-2018'!$C$26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2016-2018'!$D$23:$R$23</c:f>
              <c:strCache/>
            </c:strRef>
          </c:cat>
          <c:val>
            <c:numRef>
              <c:f>'Daňové příjmy 2016-2018'!$D$26:$R$26</c:f>
            </c:numRef>
          </c:val>
          <c:shape val="box"/>
        </c:ser>
        <c:shape val="box"/>
        <c:axId val="66077845"/>
        <c:axId val="57829694"/>
      </c:bar3DChart>
      <c:catAx>
        <c:axId val="660778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829694"/>
        <c:crosses val="autoZero"/>
        <c:auto val="1"/>
        <c:lblOffset val="100"/>
        <c:tickLblSkip val="1"/>
        <c:noMultiLvlLbl val="0"/>
      </c:catAx>
      <c:valAx>
        <c:axId val="57829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778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75"/>
          <c:y val="0.49475"/>
          <c:w val="0.077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z výnosu záloh na daň z příjmu FO, které mají na území města bydliště (30 %) za 1. - 4. měsíc v letech 2002 až 2004</a:t>
            </a:r>
          </a:p>
        </c:rich>
      </c:tx>
      <c:layout>
        <c:manualLayout>
          <c:xMode val="factor"/>
          <c:yMode val="factor"/>
          <c:x val="-0.00175"/>
          <c:y val="-0.00125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055"/>
          <c:w val="0.94175"/>
          <c:h val="0.85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'Daňové příjmy 2016-2018'!$C$43</c:f>
              <c:strCache>
                <c:ptCount val="1"/>
                <c:pt idx="0">
                  <c:v>rok 2002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2016-2018'!$D$42:$R$42</c:f>
              <c:strCache/>
            </c:strRef>
          </c:cat>
          <c:val>
            <c:numRef>
              <c:f>'Daňové příjmy 2016-2018'!$D$43:$R$43</c:f>
            </c:numRef>
          </c:val>
          <c:shape val="box"/>
        </c:ser>
        <c:ser>
          <c:idx val="1"/>
          <c:order val="1"/>
          <c:tx>
            <c:strRef>
              <c:f>'Daňové příjmy 2016-2018'!$C$44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2016-2018'!$D$42:$R$42</c:f>
              <c:strCache/>
            </c:strRef>
          </c:cat>
          <c:val>
            <c:numRef>
              <c:f>'Daňové příjmy 2016-2018'!$D$44:$R$44</c:f>
            </c:numRef>
          </c:val>
          <c:shape val="box"/>
        </c:ser>
        <c:ser>
          <c:idx val="2"/>
          <c:order val="2"/>
          <c:tx>
            <c:strRef>
              <c:f>'Daňové příjmy 2016-2018'!$C$45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2016-2018'!$D$42:$R$42</c:f>
              <c:strCache/>
            </c:strRef>
          </c:cat>
          <c:val>
            <c:numRef>
              <c:f>'Daňové příjmy 2016-2018'!$D$45:$R$45</c:f>
            </c:numRef>
          </c:val>
          <c:shape val="box"/>
        </c:ser>
        <c:shape val="box"/>
        <c:axId val="50705199"/>
        <c:axId val="53693608"/>
      </c:bar3DChart>
      <c:catAx>
        <c:axId val="507051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693608"/>
        <c:crosses val="autoZero"/>
        <c:auto val="1"/>
        <c:lblOffset val="100"/>
        <c:tickLblSkip val="1"/>
        <c:noMultiLvlLbl val="0"/>
      </c:catAx>
      <c:valAx>
        <c:axId val="53693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051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75"/>
          <c:y val="0.51725"/>
          <c:w val="0.077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na celostátním výnosu DPFO vybírané srážkou podle zvláštní sazby (20,59 %) za 1. - 4. měsíc v letech 2002 až 2004</a:t>
            </a:r>
          </a:p>
        </c:rich>
      </c:tx>
      <c:layout>
        <c:manualLayout>
          <c:xMode val="factor"/>
          <c:yMode val="factor"/>
          <c:x val="-0.00425"/>
          <c:y val="-0.00125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055"/>
          <c:w val="0.94175"/>
          <c:h val="0.85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'Daňové příjmy 2016-2018'!$C$62</c:f>
              <c:strCache>
                <c:ptCount val="1"/>
                <c:pt idx="0">
                  <c:v>rok 2002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2016-2018'!$D$61:$R$61</c:f>
              <c:strCache/>
            </c:strRef>
          </c:cat>
          <c:val>
            <c:numRef>
              <c:f>'Daňové příjmy 2016-2018'!$D$62:$R$62</c:f>
            </c:numRef>
          </c:val>
          <c:shape val="box"/>
        </c:ser>
        <c:ser>
          <c:idx val="1"/>
          <c:order val="1"/>
          <c:tx>
            <c:strRef>
              <c:f>'Daňové příjmy 2016-2018'!$C$63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2016-2018'!$D$61:$R$61</c:f>
              <c:strCache/>
            </c:strRef>
          </c:cat>
          <c:val>
            <c:numRef>
              <c:f>'Daňové příjmy 2016-2018'!$D$63:$R$63</c:f>
            </c:numRef>
          </c:val>
          <c:shape val="box"/>
        </c:ser>
        <c:ser>
          <c:idx val="2"/>
          <c:order val="2"/>
          <c:tx>
            <c:strRef>
              <c:f>'Daňové příjmy 2016-2018'!$C$64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2016-2018'!$D$61:$R$61</c:f>
              <c:strCache/>
            </c:strRef>
          </c:cat>
          <c:val>
            <c:numRef>
              <c:f>'Daňové příjmy 2016-2018'!$D$64:$R$64</c:f>
            </c:numRef>
          </c:val>
          <c:shape val="box"/>
        </c:ser>
        <c:shape val="box"/>
        <c:axId val="13480425"/>
        <c:axId val="54214962"/>
      </c:bar3DChart>
      <c:catAx>
        <c:axId val="134804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214962"/>
        <c:crosses val="autoZero"/>
        <c:auto val="1"/>
        <c:lblOffset val="100"/>
        <c:tickLblSkip val="1"/>
        <c:noMultiLvlLbl val="0"/>
      </c:catAx>
      <c:valAx>
        <c:axId val="54214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80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75"/>
          <c:y val="0.51725"/>
          <c:w val="0.077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na celostátním výnosu DPFO ze závislé činnosti a funkčních požitků (20,59 %) za 1. - 4. měsíc v letech 2002 až 2004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055"/>
          <c:w val="0.94175"/>
          <c:h val="0.85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'Daňové příjmy 2016-2018'!$C$81</c:f>
              <c:strCache>
                <c:ptCount val="1"/>
                <c:pt idx="0">
                  <c:v>rok 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2016-2018'!$D$80:$R$80</c:f>
              <c:strCache/>
            </c:strRef>
          </c:cat>
          <c:val>
            <c:numRef>
              <c:f>'Daňové příjmy 2016-2018'!$D$81:$R$81</c:f>
            </c:numRef>
          </c:val>
          <c:shape val="box"/>
        </c:ser>
        <c:ser>
          <c:idx val="1"/>
          <c:order val="1"/>
          <c:tx>
            <c:strRef>
              <c:f>'Daňové příjmy 2016-2018'!$C$82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2016-2018'!$D$80:$R$80</c:f>
              <c:strCache/>
            </c:strRef>
          </c:cat>
          <c:val>
            <c:numRef>
              <c:f>'Daňové příjmy 2016-2018'!$D$82:$R$82</c:f>
            </c:numRef>
          </c:val>
          <c:shape val="box"/>
        </c:ser>
        <c:ser>
          <c:idx val="2"/>
          <c:order val="2"/>
          <c:tx>
            <c:strRef>
              <c:f>'Daňové příjmy 2016-2018'!$C$83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2016-2018'!$D$80:$R$80</c:f>
              <c:strCache/>
            </c:strRef>
          </c:cat>
          <c:val>
            <c:numRef>
              <c:f>'Daňové příjmy 2016-2018'!$D$83:$R$83</c:f>
            </c:numRef>
          </c:val>
          <c:shape val="box"/>
        </c:ser>
        <c:shape val="box"/>
        <c:axId val="18172611"/>
        <c:axId val="29335772"/>
      </c:bar3DChart>
      <c:catAx>
        <c:axId val="181726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335772"/>
        <c:crosses val="autoZero"/>
        <c:auto val="1"/>
        <c:lblOffset val="100"/>
        <c:tickLblSkip val="1"/>
        <c:noMultiLvlLbl val="0"/>
      </c:catAx>
      <c:valAx>
        <c:axId val="29335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726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4775"/>
          <c:w val="0.07225"/>
          <c:h val="0.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Daň z nemovitostí dle území obce, na kterém se nemovitost nachází za 1. - 4. měsíc v letech 2002 až 2004</a:t>
            </a:r>
          </a:p>
        </c:rich>
      </c:tx>
      <c:layout>
        <c:manualLayout>
          <c:xMode val="factor"/>
          <c:yMode val="factor"/>
          <c:x val="-0.00675"/>
          <c:y val="-0.00125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055"/>
          <c:w val="0.94175"/>
          <c:h val="0.85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'Daňové příjmy 2016-2018'!$C$100</c:f>
              <c:strCache>
                <c:ptCount val="1"/>
                <c:pt idx="0">
                  <c:v>rok 2002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2016-2018'!$D$99:$R$99</c:f>
              <c:strCache/>
            </c:strRef>
          </c:cat>
          <c:val>
            <c:numRef>
              <c:f>'Daňové příjmy 2016-2018'!$D$100:$R$100</c:f>
            </c:numRef>
          </c:val>
          <c:shape val="box"/>
        </c:ser>
        <c:ser>
          <c:idx val="1"/>
          <c:order val="1"/>
          <c:tx>
            <c:strRef>
              <c:f>'Daňové příjmy 2016-2018'!$C$101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2016-2018'!$D$99:$R$99</c:f>
              <c:strCache/>
            </c:strRef>
          </c:cat>
          <c:val>
            <c:numRef>
              <c:f>'Daňové příjmy 2016-2018'!$D$101:$R$101</c:f>
            </c:numRef>
          </c:val>
          <c:shape val="box"/>
        </c:ser>
        <c:ser>
          <c:idx val="2"/>
          <c:order val="2"/>
          <c:tx>
            <c:strRef>
              <c:f>'Daňové příjmy 2016-2018'!$C$102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2016-2018'!$D$99:$R$99</c:f>
              <c:strCache/>
            </c:strRef>
          </c:cat>
          <c:val>
            <c:numRef>
              <c:f>'Daňové příjmy 2016-2018'!$D$102:$R$102</c:f>
            </c:numRef>
          </c:val>
          <c:shape val="box"/>
        </c:ser>
        <c:shape val="box"/>
        <c:axId val="62695357"/>
        <c:axId val="27387302"/>
      </c:bar3DChart>
      <c:catAx>
        <c:axId val="626953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387302"/>
        <c:crosses val="autoZero"/>
        <c:auto val="1"/>
        <c:lblOffset val="100"/>
        <c:tickLblSkip val="1"/>
        <c:noMultiLvlLbl val="0"/>
      </c:catAx>
      <c:valAx>
        <c:axId val="27387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953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75"/>
          <c:y val="0.51725"/>
          <c:w val="0.077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na celostátním výnosu DPFO ze závislé činnosti a funkčních požitků (1,5 %) za 1.- 4. měsíc v letech 2002 až 2004</a:t>
            </a:r>
          </a:p>
        </c:rich>
      </c:tx>
      <c:layout>
        <c:manualLayout>
          <c:xMode val="factor"/>
          <c:yMode val="factor"/>
          <c:x val="0.00425"/>
          <c:y val="-0.00125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055"/>
          <c:w val="0.94175"/>
          <c:h val="0.85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'Daňové příjmy 2016-2018'!$C$119</c:f>
              <c:strCache>
                <c:ptCount val="1"/>
                <c:pt idx="0">
                  <c:v>rok 2002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2016-2018'!$D$118:$R$118</c:f>
              <c:strCache/>
            </c:strRef>
          </c:cat>
          <c:val>
            <c:numRef>
              <c:f>'Daňové příjmy 2016-2018'!$D$119:$R$119</c:f>
            </c:numRef>
          </c:val>
          <c:shape val="box"/>
        </c:ser>
        <c:ser>
          <c:idx val="1"/>
          <c:order val="1"/>
          <c:tx>
            <c:strRef>
              <c:f>'Daňové příjmy 2016-2018'!$C$120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2016-2018'!$D$118:$R$118</c:f>
              <c:strCache/>
            </c:strRef>
          </c:cat>
          <c:val>
            <c:numRef>
              <c:f>'Daňové příjmy 2016-2018'!$D$120:$R$120</c:f>
            </c:numRef>
          </c:val>
          <c:shape val="box"/>
        </c:ser>
        <c:ser>
          <c:idx val="2"/>
          <c:order val="2"/>
          <c:tx>
            <c:strRef>
              <c:f>'Daňové příjmy 2016-2018'!$C$121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2016-2018'!$D$118:$R$118</c:f>
              <c:strCache/>
            </c:strRef>
          </c:cat>
          <c:val>
            <c:numRef>
              <c:f>'Daňové příjmy 2016-2018'!$D$121:$R$121</c:f>
            </c:numRef>
          </c:val>
          <c:shape val="box"/>
        </c:ser>
        <c:shape val="box"/>
        <c:axId val="45159127"/>
        <c:axId val="3778960"/>
      </c:bar3DChart>
      <c:catAx>
        <c:axId val="451591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78960"/>
        <c:crosses val="autoZero"/>
        <c:auto val="1"/>
        <c:lblOffset val="100"/>
        <c:tickLblSkip val="1"/>
        <c:noMultiLvlLbl val="0"/>
      </c:catAx>
      <c:valAx>
        <c:axId val="3778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591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75"/>
          <c:y val="0.51725"/>
          <c:w val="0.077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na celostátním výnosu DPFO ze SVČ (20,59 %) za 1. - 4. měsíc za léta 2002 až 2004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75"/>
          <c:w val="0.94175"/>
          <c:h val="0.8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'Daňové příjmy 2016-2018'!$C$138</c:f>
              <c:strCache>
                <c:ptCount val="1"/>
                <c:pt idx="0">
                  <c:v>rok 2002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2016-2018'!$D$137:$R$137</c:f>
              <c:strCache/>
            </c:strRef>
          </c:cat>
          <c:val>
            <c:numRef>
              <c:f>'Daňové příjmy 2016-2018'!$D$138:$R$138</c:f>
            </c:numRef>
          </c:val>
          <c:shape val="box"/>
        </c:ser>
        <c:ser>
          <c:idx val="1"/>
          <c:order val="1"/>
          <c:tx>
            <c:strRef>
              <c:f>'Daňové příjmy 2016-2018'!$C$139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2016-2018'!$D$137:$R$137</c:f>
              <c:strCache/>
            </c:strRef>
          </c:cat>
          <c:val>
            <c:numRef>
              <c:f>'Daňové příjmy 2016-2018'!$D$139:$R$139</c:f>
            </c:numRef>
          </c:val>
          <c:shape val="box"/>
        </c:ser>
        <c:ser>
          <c:idx val="2"/>
          <c:order val="2"/>
          <c:tx>
            <c:strRef>
              <c:f>'Daňové příjmy 2016-2018'!$C$140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2016-2018'!$D$137:$R$137</c:f>
              <c:strCache/>
            </c:strRef>
          </c:cat>
          <c:val>
            <c:numRef>
              <c:f>'Daňové příjmy 2016-2018'!$D$140:$R$140</c:f>
            </c:numRef>
          </c:val>
          <c:shape val="box"/>
        </c:ser>
        <c:shape val="box"/>
        <c:axId val="34010641"/>
        <c:axId val="37660314"/>
      </c:bar3DChart>
      <c:catAx>
        <c:axId val="340106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660314"/>
        <c:crosses val="autoZero"/>
        <c:auto val="1"/>
        <c:lblOffset val="100"/>
        <c:tickLblSkip val="1"/>
        <c:noMultiLvlLbl val="0"/>
      </c:catAx>
      <c:valAx>
        <c:axId val="37660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106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75"/>
          <c:y val="0.49475"/>
          <c:w val="0.077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na celostátním výnosu DPH ( 20,59 % ) za léta 2002 až 2003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75"/>
          <c:w val="0.94175"/>
          <c:h val="0.8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'Daňové příjmy 2016-2018'!$C$5</c:f>
              <c:strCache>
                <c:ptCount val="1"/>
                <c:pt idx="0">
                  <c:v>rok 2002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2016-2018'!$D$4:$AX$4</c:f>
              <c:strCache/>
            </c:strRef>
          </c:cat>
          <c:val>
            <c:numRef>
              <c:f>'Daňové příjmy 2016-2018'!$D$5:$AX$5</c:f>
            </c:numRef>
          </c:val>
          <c:shape val="box"/>
        </c:ser>
        <c:ser>
          <c:idx val="1"/>
          <c:order val="1"/>
          <c:tx>
            <c:strRef>
              <c:f>'Daňové příjmy 2016-2018'!$C$6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2016-2018'!$D$4:$AX$4</c:f>
              <c:strCache/>
            </c:strRef>
          </c:cat>
          <c:val>
            <c:numRef>
              <c:f>'Daňové příjmy 2016-2018'!$D$6:$AX$6</c:f>
            </c:numRef>
          </c:val>
          <c:shape val="box"/>
        </c:ser>
        <c:ser>
          <c:idx val="2"/>
          <c:order val="2"/>
          <c:tx>
            <c:strRef>
              <c:f>'Daňové příjmy 2016-2018'!$C$7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'Daňové příjmy 2016-2018'!$D$4:$AX$4</c:f>
              <c:strCache/>
            </c:strRef>
          </c:cat>
          <c:val>
            <c:numRef>
              <c:f>'Daňové příjmy 2016-2018'!$D$7:$AX$7</c:f>
            </c:numRef>
          </c:val>
          <c:shape val="box"/>
        </c:ser>
        <c:shape val="box"/>
        <c:axId val="3398507"/>
        <c:axId val="30586564"/>
      </c:bar3DChart>
      <c:catAx>
        <c:axId val="33985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586564"/>
        <c:crosses val="autoZero"/>
        <c:auto val="1"/>
        <c:lblOffset val="100"/>
        <c:tickLblSkip val="1"/>
        <c:noMultiLvlLbl val="0"/>
      </c:catAx>
      <c:valAx>
        <c:axId val="30586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8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75"/>
          <c:y val="0.49475"/>
          <c:w val="0.077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79"/>
  <sheetViews>
    <sheetView tabSelected="1"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57" sqref="O57"/>
    </sheetView>
  </sheetViews>
  <sheetFormatPr defaultColWidth="9.00390625" defaultRowHeight="12.75"/>
  <cols>
    <col min="1" max="2" width="5.875" style="0" customWidth="1"/>
    <col min="3" max="3" width="41.375" style="0" customWidth="1"/>
    <col min="5" max="6" width="10.125" style="0" hidden="1" customWidth="1"/>
    <col min="7" max="7" width="8.875" style="0" customWidth="1"/>
    <col min="8" max="10" width="9.625" style="0" hidden="1" customWidth="1"/>
    <col min="11" max="11" width="8.875" style="0" customWidth="1"/>
    <col min="12" max="13" width="8.875" style="0" hidden="1" customWidth="1"/>
    <col min="14" max="14" width="10.375" style="0" hidden="1" customWidth="1"/>
    <col min="15" max="15" width="8.875" style="0" customWidth="1"/>
    <col min="16" max="17" width="8.875" style="0" hidden="1" customWidth="1"/>
    <col min="18" max="18" width="9.50390625" style="0" hidden="1" customWidth="1"/>
    <col min="19" max="19" width="8.875" style="0" customWidth="1"/>
    <col min="20" max="22" width="8.875" style="0" hidden="1" customWidth="1"/>
    <col min="23" max="25" width="8.875" style="0" customWidth="1"/>
    <col min="26" max="26" width="10.375" style="0" hidden="1" customWidth="1"/>
    <col min="27" max="27" width="9.875" style="0" customWidth="1"/>
    <col min="28" max="28" width="9.625" style="0" hidden="1" customWidth="1"/>
    <col min="29" max="29" width="10.50390625" style="0" hidden="1" customWidth="1"/>
    <col min="30" max="34" width="8.875" style="0" hidden="1" customWidth="1"/>
    <col min="35" max="35" width="10.50390625" style="0" hidden="1" customWidth="1"/>
    <col min="36" max="38" width="8.875" style="0" hidden="1" customWidth="1"/>
    <col min="39" max="39" width="10.375" style="0" hidden="1" customWidth="1"/>
    <col min="40" max="40" width="12.375" style="0" hidden="1" customWidth="1"/>
    <col min="41" max="41" width="8.875" style="0" hidden="1" customWidth="1"/>
    <col min="42" max="43" width="9.875" style="0" hidden="1" customWidth="1"/>
    <col min="44" max="44" width="9.625" style="0" hidden="1" customWidth="1"/>
    <col min="45" max="45" width="8.875" style="0" hidden="1" customWidth="1"/>
    <col min="46" max="47" width="9.50390625" style="0" hidden="1" customWidth="1"/>
    <col min="48" max="48" width="9.375" style="0" hidden="1" customWidth="1"/>
    <col min="49" max="49" width="8.875" style="0" hidden="1" customWidth="1"/>
    <col min="50" max="50" width="9.375" style="0" hidden="1" customWidth="1"/>
    <col min="51" max="53" width="8.875" style="0" customWidth="1"/>
  </cols>
  <sheetData>
    <row r="1" spans="1:3" ht="17.25">
      <c r="A1" s="11" t="s">
        <v>81</v>
      </c>
      <c r="C1" s="1"/>
    </row>
    <row r="2" spans="1:3" ht="17.25">
      <c r="A2" s="11"/>
      <c r="C2" s="1"/>
    </row>
    <row r="3" spans="1:50" ht="18" thickBot="1">
      <c r="A3" s="11"/>
      <c r="B3" s="67"/>
      <c r="C3" s="1"/>
      <c r="AX3" s="44"/>
    </row>
    <row r="4" spans="1:52" ht="28.5" customHeight="1" thickBot="1">
      <c r="A4" s="42"/>
      <c r="B4" s="43"/>
      <c r="C4" s="41" t="s">
        <v>28</v>
      </c>
      <c r="D4" s="38" t="s">
        <v>0</v>
      </c>
      <c r="E4" s="38" t="s">
        <v>25</v>
      </c>
      <c r="F4" s="38" t="s">
        <v>45</v>
      </c>
      <c r="G4" s="38" t="s">
        <v>1</v>
      </c>
      <c r="H4" s="38" t="s">
        <v>26</v>
      </c>
      <c r="I4" s="38" t="s">
        <v>46</v>
      </c>
      <c r="J4" s="84" t="s">
        <v>75</v>
      </c>
      <c r="K4" s="38" t="s">
        <v>2</v>
      </c>
      <c r="L4" s="38" t="s">
        <v>27</v>
      </c>
      <c r="M4" s="38" t="s">
        <v>47</v>
      </c>
      <c r="N4" s="90" t="s">
        <v>58</v>
      </c>
      <c r="O4" s="38" t="s">
        <v>3</v>
      </c>
      <c r="P4" s="38" t="s">
        <v>30</v>
      </c>
      <c r="Q4" s="38" t="s">
        <v>48</v>
      </c>
      <c r="R4" s="90" t="s">
        <v>60</v>
      </c>
      <c r="S4" s="38" t="s">
        <v>4</v>
      </c>
      <c r="T4" s="38" t="s">
        <v>31</v>
      </c>
      <c r="U4" s="38" t="s">
        <v>49</v>
      </c>
      <c r="V4" s="84" t="s">
        <v>59</v>
      </c>
      <c r="W4" s="38" t="s">
        <v>5</v>
      </c>
      <c r="X4" s="82" t="s">
        <v>39</v>
      </c>
      <c r="Y4" s="89" t="s">
        <v>56</v>
      </c>
      <c r="Z4" s="90" t="s">
        <v>61</v>
      </c>
      <c r="AA4" s="90" t="s">
        <v>62</v>
      </c>
      <c r="AB4" s="38" t="s">
        <v>6</v>
      </c>
      <c r="AC4" s="84" t="s">
        <v>63</v>
      </c>
      <c r="AD4" s="82" t="s">
        <v>40</v>
      </c>
      <c r="AE4" s="82" t="s">
        <v>51</v>
      </c>
      <c r="AF4" s="72" t="s">
        <v>7</v>
      </c>
      <c r="AG4" s="81" t="s">
        <v>41</v>
      </c>
      <c r="AH4" s="81" t="s">
        <v>52</v>
      </c>
      <c r="AI4" s="84" t="s">
        <v>64</v>
      </c>
      <c r="AJ4" s="72" t="s">
        <v>8</v>
      </c>
      <c r="AK4" s="38" t="s">
        <v>42</v>
      </c>
      <c r="AL4" s="38" t="s">
        <v>53</v>
      </c>
      <c r="AM4" s="84" t="s">
        <v>65</v>
      </c>
      <c r="AN4" s="84" t="s">
        <v>66</v>
      </c>
      <c r="AO4" s="72" t="s">
        <v>9</v>
      </c>
      <c r="AP4" s="81" t="s">
        <v>43</v>
      </c>
      <c r="AQ4" s="81" t="s">
        <v>54</v>
      </c>
      <c r="AR4" s="84" t="s">
        <v>67</v>
      </c>
      <c r="AS4" s="72" t="s">
        <v>10</v>
      </c>
      <c r="AT4" s="81" t="s">
        <v>44</v>
      </c>
      <c r="AU4" s="81" t="s">
        <v>55</v>
      </c>
      <c r="AV4" s="84" t="s">
        <v>68</v>
      </c>
      <c r="AW4" s="92" t="s">
        <v>72</v>
      </c>
      <c r="AX4" s="84" t="s">
        <v>73</v>
      </c>
      <c r="AY4" s="85" t="s">
        <v>22</v>
      </c>
      <c r="AZ4" s="85" t="s">
        <v>36</v>
      </c>
    </row>
    <row r="5" spans="1:52" ht="12.75" hidden="1">
      <c r="A5" s="12">
        <v>1211</v>
      </c>
      <c r="B5" s="12">
        <v>1679</v>
      </c>
      <c r="C5" s="13" t="s">
        <v>12</v>
      </c>
      <c r="D5" s="4">
        <v>2448</v>
      </c>
      <c r="E5" s="4"/>
      <c r="F5" s="4"/>
      <c r="G5" s="4">
        <v>3050</v>
      </c>
      <c r="H5" s="5"/>
      <c r="I5" s="5"/>
      <c r="J5" s="23"/>
      <c r="K5" s="4">
        <v>1024</v>
      </c>
      <c r="L5" s="4"/>
      <c r="M5" s="4"/>
      <c r="N5" s="5">
        <f aca="true" t="shared" si="0" ref="N5:N12">SUM(D5:K5)</f>
        <v>6522</v>
      </c>
      <c r="O5" s="4">
        <v>4509</v>
      </c>
      <c r="P5" s="4"/>
      <c r="Q5" s="4"/>
      <c r="R5" s="5">
        <f aca="true" t="shared" si="1" ref="R5:R11">SUM(N5:O5)</f>
        <v>11031</v>
      </c>
      <c r="S5" s="4">
        <v>4540</v>
      </c>
      <c r="T5" s="4"/>
      <c r="U5" s="4"/>
      <c r="V5" s="23"/>
      <c r="W5" s="3">
        <v>948</v>
      </c>
      <c r="X5" s="3"/>
      <c r="Y5" s="3"/>
      <c r="Z5" s="5">
        <f>SUM(O5,S5:W5)</f>
        <v>9997</v>
      </c>
      <c r="AA5" s="5">
        <f aca="true" t="shared" si="2" ref="AA5:AA11">SUM(N5,Z5)</f>
        <v>16519</v>
      </c>
      <c r="AB5" s="4">
        <v>4748</v>
      </c>
      <c r="AC5" s="23"/>
      <c r="AD5" s="4"/>
      <c r="AE5" s="4"/>
      <c r="AF5" s="4">
        <v>1826</v>
      </c>
      <c r="AG5" s="14"/>
      <c r="AH5" s="14"/>
      <c r="AI5" s="23">
        <f>SUM(AA5,AB5:AF5)</f>
        <v>23093</v>
      </c>
      <c r="AJ5" s="4">
        <v>4325</v>
      </c>
      <c r="AK5" s="4"/>
      <c r="AL5" s="4"/>
      <c r="AM5" s="23">
        <f aca="true" t="shared" si="3" ref="AM5:AM14">SUM(AB5,AF5,AJ5)</f>
        <v>10899</v>
      </c>
      <c r="AN5" s="23">
        <f aca="true" t="shared" si="4" ref="AN5:AN14">SUM(N5+Z5+AM5)</f>
        <v>27418</v>
      </c>
      <c r="AO5" s="4">
        <v>3407</v>
      </c>
      <c r="AP5" s="4"/>
      <c r="AQ5" s="4"/>
      <c r="AR5" s="23"/>
      <c r="AS5" s="4">
        <v>4409</v>
      </c>
      <c r="AT5" s="4"/>
      <c r="AU5" s="4"/>
      <c r="AV5" s="23"/>
      <c r="AW5" s="4">
        <v>2991</v>
      </c>
      <c r="AX5" s="87">
        <f aca="true" t="shared" si="5" ref="AX5:AX18">SUM(N5,Z5,AM5,AO5,AS5,AW5)</f>
        <v>38225</v>
      </c>
      <c r="AY5" s="4"/>
      <c r="AZ5" s="4"/>
    </row>
    <row r="6" spans="1:52" ht="12.75" hidden="1">
      <c r="A6" s="6">
        <v>1211</v>
      </c>
      <c r="B6" s="6">
        <v>1679</v>
      </c>
      <c r="C6" s="7" t="s">
        <v>13</v>
      </c>
      <c r="D6" s="4">
        <v>2997</v>
      </c>
      <c r="E6" s="4"/>
      <c r="F6" s="4"/>
      <c r="G6" s="4">
        <v>2891</v>
      </c>
      <c r="H6" s="5"/>
      <c r="I6" s="5"/>
      <c r="J6" s="23"/>
      <c r="K6" s="4">
        <v>2471</v>
      </c>
      <c r="L6" s="4"/>
      <c r="M6" s="4"/>
      <c r="N6" s="5">
        <f t="shared" si="0"/>
        <v>8359</v>
      </c>
      <c r="O6" s="4">
        <v>4480</v>
      </c>
      <c r="P6" s="4"/>
      <c r="Q6" s="4"/>
      <c r="R6" s="5">
        <f t="shared" si="1"/>
        <v>12839</v>
      </c>
      <c r="S6" s="4">
        <v>3624</v>
      </c>
      <c r="T6" s="4"/>
      <c r="U6" s="4"/>
      <c r="V6" s="23"/>
      <c r="W6" s="4">
        <v>2344</v>
      </c>
      <c r="X6" s="4"/>
      <c r="Y6" s="4"/>
      <c r="Z6" s="5">
        <f>SUM(O6,S6:W6)</f>
        <v>10448</v>
      </c>
      <c r="AA6" s="5">
        <f t="shared" si="2"/>
        <v>18807</v>
      </c>
      <c r="AB6" s="4">
        <v>4152</v>
      </c>
      <c r="AC6" s="23"/>
      <c r="AD6" s="4"/>
      <c r="AE6" s="4"/>
      <c r="AF6" s="4">
        <v>3764</v>
      </c>
      <c r="AG6" s="14"/>
      <c r="AH6" s="14"/>
      <c r="AI6" s="23">
        <f>SUM(AA6,AB6:AF6)</f>
        <v>26723</v>
      </c>
      <c r="AJ6" s="4">
        <v>677</v>
      </c>
      <c r="AK6" s="4"/>
      <c r="AL6" s="4"/>
      <c r="AM6" s="23">
        <f t="shared" si="3"/>
        <v>8593</v>
      </c>
      <c r="AN6" s="23">
        <f t="shared" si="4"/>
        <v>27400</v>
      </c>
      <c r="AO6" s="4">
        <v>5277</v>
      </c>
      <c r="AP6" s="4"/>
      <c r="AQ6" s="4"/>
      <c r="AR6" s="23"/>
      <c r="AS6" s="4">
        <v>3837</v>
      </c>
      <c r="AT6" s="4"/>
      <c r="AU6" s="4"/>
      <c r="AV6" s="23"/>
      <c r="AW6" s="4">
        <v>4135</v>
      </c>
      <c r="AX6" s="87">
        <f t="shared" si="5"/>
        <v>40649</v>
      </c>
      <c r="AY6" s="4"/>
      <c r="AZ6" s="4"/>
    </row>
    <row r="7" spans="1:52" ht="12.75" hidden="1">
      <c r="A7" s="6">
        <v>1211</v>
      </c>
      <c r="B7" s="6">
        <v>1679</v>
      </c>
      <c r="C7" s="3" t="s">
        <v>14</v>
      </c>
      <c r="D7" s="4">
        <v>4778</v>
      </c>
      <c r="E7" s="4"/>
      <c r="F7" s="4"/>
      <c r="G7" s="4">
        <v>4446</v>
      </c>
      <c r="H7" s="5"/>
      <c r="I7" s="5"/>
      <c r="J7" s="23"/>
      <c r="K7" s="4">
        <v>1840</v>
      </c>
      <c r="L7" s="4"/>
      <c r="M7" s="4"/>
      <c r="N7" s="5">
        <f t="shared" si="0"/>
        <v>11064</v>
      </c>
      <c r="O7" s="4">
        <v>4831</v>
      </c>
      <c r="P7" s="4"/>
      <c r="Q7" s="4"/>
      <c r="R7" s="5">
        <f t="shared" si="1"/>
        <v>15895</v>
      </c>
      <c r="S7" s="4">
        <v>4554</v>
      </c>
      <c r="T7" s="4"/>
      <c r="U7" s="4"/>
      <c r="V7" s="23"/>
      <c r="W7" s="4">
        <v>0</v>
      </c>
      <c r="X7" s="4"/>
      <c r="Y7" s="4"/>
      <c r="Z7" s="5">
        <f>SUM(O7,S7:W7)</f>
        <v>9385</v>
      </c>
      <c r="AA7" s="5">
        <f t="shared" si="2"/>
        <v>20449</v>
      </c>
      <c r="AB7" s="4">
        <v>913</v>
      </c>
      <c r="AC7" s="23"/>
      <c r="AD7" s="4"/>
      <c r="AE7" s="4"/>
      <c r="AF7" s="4">
        <v>5242</v>
      </c>
      <c r="AG7" s="14"/>
      <c r="AH7" s="14"/>
      <c r="AI7" s="23">
        <f>SUM(AA7,AB7:AF7)</f>
        <v>26604</v>
      </c>
      <c r="AJ7" s="4">
        <v>2572</v>
      </c>
      <c r="AK7" s="4"/>
      <c r="AL7" s="4"/>
      <c r="AM7" s="23">
        <f t="shared" si="3"/>
        <v>8727</v>
      </c>
      <c r="AN7" s="23">
        <f t="shared" si="4"/>
        <v>29176</v>
      </c>
      <c r="AO7" s="4">
        <v>3980</v>
      </c>
      <c r="AP7" s="4"/>
      <c r="AQ7" s="4"/>
      <c r="AR7" s="23"/>
      <c r="AS7" s="4">
        <v>6339</v>
      </c>
      <c r="AT7" s="4"/>
      <c r="AU7" s="4"/>
      <c r="AV7" s="23"/>
      <c r="AW7" s="4">
        <v>3473</v>
      </c>
      <c r="AX7" s="87">
        <f t="shared" si="5"/>
        <v>42968</v>
      </c>
      <c r="AY7" s="4"/>
      <c r="AZ7" s="4"/>
    </row>
    <row r="8" spans="1:52" ht="12.75" hidden="1">
      <c r="A8" s="6">
        <v>1211</v>
      </c>
      <c r="B8" s="6">
        <v>1679</v>
      </c>
      <c r="C8" s="3" t="s">
        <v>16</v>
      </c>
      <c r="D8" s="4">
        <v>4536</v>
      </c>
      <c r="E8" s="4"/>
      <c r="F8" s="4"/>
      <c r="G8" s="4">
        <v>6025</v>
      </c>
      <c r="H8" s="5"/>
      <c r="I8" s="5"/>
      <c r="J8" s="23"/>
      <c r="K8" s="10">
        <v>812</v>
      </c>
      <c r="L8" s="10"/>
      <c r="M8" s="10"/>
      <c r="N8" s="5">
        <f t="shared" si="0"/>
        <v>11373</v>
      </c>
      <c r="O8" s="4">
        <v>3660</v>
      </c>
      <c r="P8" s="4"/>
      <c r="Q8" s="4"/>
      <c r="R8" s="5">
        <f t="shared" si="1"/>
        <v>15033</v>
      </c>
      <c r="S8" s="4">
        <v>5771</v>
      </c>
      <c r="T8" s="4"/>
      <c r="U8" s="4"/>
      <c r="V8" s="23"/>
      <c r="W8" s="4">
        <v>2495</v>
      </c>
      <c r="X8" s="4"/>
      <c r="Y8" s="4"/>
      <c r="Z8" s="5">
        <f>SUM(O8,S8:W8)</f>
        <v>11926</v>
      </c>
      <c r="AA8" s="5">
        <f t="shared" si="2"/>
        <v>23299</v>
      </c>
      <c r="AB8" s="4">
        <v>3829</v>
      </c>
      <c r="AC8" s="23"/>
      <c r="AD8" s="4"/>
      <c r="AE8" s="4"/>
      <c r="AF8" s="4">
        <v>6851</v>
      </c>
      <c r="AG8" s="14"/>
      <c r="AH8" s="14"/>
      <c r="AI8" s="23">
        <f>SUM(AA8,AB8:AF8)</f>
        <v>33979</v>
      </c>
      <c r="AJ8" s="4">
        <v>2312</v>
      </c>
      <c r="AK8" s="4"/>
      <c r="AL8" s="4"/>
      <c r="AM8" s="23">
        <f t="shared" si="3"/>
        <v>12992</v>
      </c>
      <c r="AN8" s="23">
        <f t="shared" si="4"/>
        <v>36291</v>
      </c>
      <c r="AO8" s="4">
        <v>3806</v>
      </c>
      <c r="AP8" s="4"/>
      <c r="AQ8" s="4"/>
      <c r="AR8" s="23"/>
      <c r="AS8" s="4">
        <v>7258</v>
      </c>
      <c r="AT8" s="4"/>
      <c r="AU8" s="4"/>
      <c r="AV8" s="23"/>
      <c r="AW8" s="4">
        <v>3735</v>
      </c>
      <c r="AX8" s="87">
        <f t="shared" si="5"/>
        <v>51090</v>
      </c>
      <c r="AY8" s="4"/>
      <c r="AZ8" s="4"/>
    </row>
    <row r="9" spans="1:52" ht="12.75" hidden="1">
      <c r="A9" s="6">
        <v>1211</v>
      </c>
      <c r="B9" s="6">
        <v>1679</v>
      </c>
      <c r="C9" s="3" t="s">
        <v>17</v>
      </c>
      <c r="D9" s="4">
        <v>4794</v>
      </c>
      <c r="E9" s="4"/>
      <c r="F9" s="4"/>
      <c r="G9" s="4">
        <v>7762</v>
      </c>
      <c r="H9" s="5"/>
      <c r="I9" s="5"/>
      <c r="J9" s="23"/>
      <c r="K9" s="10">
        <v>2007</v>
      </c>
      <c r="L9" s="10"/>
      <c r="M9" s="10"/>
      <c r="N9" s="5">
        <f t="shared" si="0"/>
        <v>14563</v>
      </c>
      <c r="O9" s="4">
        <v>3339</v>
      </c>
      <c r="P9" s="4"/>
      <c r="Q9" s="4"/>
      <c r="R9" s="5">
        <f t="shared" si="1"/>
        <v>17902</v>
      </c>
      <c r="S9" s="4">
        <v>6534</v>
      </c>
      <c r="T9" s="4"/>
      <c r="U9" s="4"/>
      <c r="V9" s="23"/>
      <c r="W9" s="4">
        <v>2224</v>
      </c>
      <c r="X9" s="4"/>
      <c r="Y9" s="4"/>
      <c r="Z9" s="5">
        <f>SUM(O9,S9:W9)</f>
        <v>12097</v>
      </c>
      <c r="AA9" s="5">
        <f t="shared" si="2"/>
        <v>26660</v>
      </c>
      <c r="AB9" s="4">
        <v>3106</v>
      </c>
      <c r="AC9" s="23">
        <f aca="true" t="shared" si="6" ref="AC9:AC14">SUM(AA9,AB9)</f>
        <v>29766</v>
      </c>
      <c r="AD9" s="4"/>
      <c r="AE9" s="4"/>
      <c r="AF9" s="14">
        <v>7286</v>
      </c>
      <c r="AG9" s="14"/>
      <c r="AH9" s="14"/>
      <c r="AI9" s="23">
        <f>SUM(AA9,AB9:AF9)</f>
        <v>66818</v>
      </c>
      <c r="AJ9" s="4">
        <v>2004</v>
      </c>
      <c r="AK9" s="4"/>
      <c r="AL9" s="4"/>
      <c r="AM9" s="23">
        <f t="shared" si="3"/>
        <v>12396</v>
      </c>
      <c r="AN9" s="23">
        <f t="shared" si="4"/>
        <v>39056</v>
      </c>
      <c r="AO9" s="4">
        <v>3097</v>
      </c>
      <c r="AP9" s="4"/>
      <c r="AQ9" s="4"/>
      <c r="AR9" s="23"/>
      <c r="AS9" s="4">
        <v>7789</v>
      </c>
      <c r="AT9" s="4"/>
      <c r="AU9" s="4"/>
      <c r="AV9" s="23"/>
      <c r="AW9" s="18">
        <v>3539</v>
      </c>
      <c r="AX9" s="87">
        <f t="shared" si="5"/>
        <v>53481</v>
      </c>
      <c r="AY9" s="4"/>
      <c r="AZ9" s="4"/>
    </row>
    <row r="10" spans="1:52" ht="12.75" hidden="1">
      <c r="A10" s="6">
        <v>1211</v>
      </c>
      <c r="B10" s="6">
        <v>1679</v>
      </c>
      <c r="C10" s="3" t="s">
        <v>18</v>
      </c>
      <c r="D10" s="4">
        <v>4249</v>
      </c>
      <c r="E10" s="4"/>
      <c r="F10" s="4"/>
      <c r="G10" s="4">
        <v>8575</v>
      </c>
      <c r="H10" s="5"/>
      <c r="I10" s="5"/>
      <c r="J10" s="23"/>
      <c r="K10" s="10">
        <v>749</v>
      </c>
      <c r="L10" s="10"/>
      <c r="M10" s="10"/>
      <c r="N10" s="5">
        <f t="shared" si="0"/>
        <v>13573</v>
      </c>
      <c r="O10" s="4">
        <v>4207</v>
      </c>
      <c r="P10" s="4"/>
      <c r="Q10" s="4"/>
      <c r="R10" s="5">
        <f t="shared" si="1"/>
        <v>17780</v>
      </c>
      <c r="S10" s="4">
        <v>7799</v>
      </c>
      <c r="T10" s="4"/>
      <c r="U10" s="4"/>
      <c r="V10" s="23">
        <f>SUM(R10:S10)</f>
        <v>25579</v>
      </c>
      <c r="W10" s="4">
        <v>2177</v>
      </c>
      <c r="X10" s="4"/>
      <c r="Y10" s="4"/>
      <c r="Z10" s="5">
        <f aca="true" t="shared" si="7" ref="Z10:Z16">SUM(O10,S10,W10)</f>
        <v>14183</v>
      </c>
      <c r="AA10" s="5">
        <f>SUM(N10,Z10)</f>
        <v>27756</v>
      </c>
      <c r="AB10" s="4">
        <v>4214</v>
      </c>
      <c r="AC10" s="23">
        <f t="shared" si="6"/>
        <v>31970</v>
      </c>
      <c r="AD10" s="4"/>
      <c r="AE10" s="4"/>
      <c r="AF10" s="14">
        <v>7922</v>
      </c>
      <c r="AG10" s="14"/>
      <c r="AH10" s="14"/>
      <c r="AI10" s="23">
        <f aca="true" t="shared" si="8" ref="AI10:AI17">AA10+AB10+AF10</f>
        <v>39892</v>
      </c>
      <c r="AJ10" s="4">
        <v>1333</v>
      </c>
      <c r="AK10" s="4"/>
      <c r="AL10" s="4"/>
      <c r="AM10" s="23">
        <f t="shared" si="3"/>
        <v>13469</v>
      </c>
      <c r="AN10" s="23">
        <f t="shared" si="4"/>
        <v>41225</v>
      </c>
      <c r="AO10" s="4">
        <v>4010</v>
      </c>
      <c r="AP10" s="4"/>
      <c r="AQ10" s="4"/>
      <c r="AR10" s="23">
        <f aca="true" t="shared" si="9" ref="AR10:AR17">AN10+AO10</f>
        <v>45235</v>
      </c>
      <c r="AS10" s="4">
        <v>8329</v>
      </c>
      <c r="AT10" s="4"/>
      <c r="AU10" s="4"/>
      <c r="AV10" s="23">
        <f aca="true" t="shared" si="10" ref="AV10:AV17">AR10+AS10</f>
        <v>53564</v>
      </c>
      <c r="AW10" s="18">
        <v>2713</v>
      </c>
      <c r="AX10" s="87">
        <f t="shared" si="5"/>
        <v>56277</v>
      </c>
      <c r="AY10" s="4">
        <v>50000</v>
      </c>
      <c r="AZ10" s="4">
        <v>50000</v>
      </c>
    </row>
    <row r="11" spans="1:52" ht="12.75" hidden="1">
      <c r="A11" s="64">
        <v>1211</v>
      </c>
      <c r="B11" s="63">
        <v>1679</v>
      </c>
      <c r="C11" s="3" t="s">
        <v>20</v>
      </c>
      <c r="D11" s="22">
        <v>15167</v>
      </c>
      <c r="E11" s="22"/>
      <c r="F11" s="22"/>
      <c r="G11" s="14">
        <v>0</v>
      </c>
      <c r="H11" s="23"/>
      <c r="I11" s="23"/>
      <c r="J11" s="23"/>
      <c r="K11" s="14">
        <v>0</v>
      </c>
      <c r="L11" s="14"/>
      <c r="M11" s="14"/>
      <c r="N11" s="23">
        <f t="shared" si="0"/>
        <v>15167</v>
      </c>
      <c r="O11" s="50">
        <v>4627</v>
      </c>
      <c r="P11" s="50"/>
      <c r="Q11" s="50"/>
      <c r="R11" s="23">
        <f t="shared" si="1"/>
        <v>19794</v>
      </c>
      <c r="S11" s="50">
        <v>8289</v>
      </c>
      <c r="T11" s="50"/>
      <c r="U11" s="50"/>
      <c r="V11" s="23">
        <f>SUM(R11:S11)</f>
        <v>28083</v>
      </c>
      <c r="W11" s="50">
        <v>0</v>
      </c>
      <c r="X11" s="50"/>
      <c r="Y11" s="50"/>
      <c r="Z11" s="23">
        <f t="shared" si="7"/>
        <v>12916</v>
      </c>
      <c r="AA11" s="23">
        <f t="shared" si="2"/>
        <v>28083</v>
      </c>
      <c r="AB11" s="50">
        <v>7279</v>
      </c>
      <c r="AC11" s="23">
        <f t="shared" si="6"/>
        <v>35362</v>
      </c>
      <c r="AD11" s="50"/>
      <c r="AE11" s="50"/>
      <c r="AF11" s="50">
        <v>9435</v>
      </c>
      <c r="AG11" s="14"/>
      <c r="AH11" s="14"/>
      <c r="AI11" s="23">
        <f t="shared" si="8"/>
        <v>44797</v>
      </c>
      <c r="AJ11" s="50">
        <v>2037</v>
      </c>
      <c r="AK11" s="50"/>
      <c r="AL11" s="50"/>
      <c r="AM11" s="23">
        <f t="shared" si="3"/>
        <v>18751</v>
      </c>
      <c r="AN11" s="23">
        <f t="shared" si="4"/>
        <v>46834</v>
      </c>
      <c r="AO11" s="50">
        <v>4615</v>
      </c>
      <c r="AP11" s="50"/>
      <c r="AQ11" s="50"/>
      <c r="AR11" s="23">
        <f t="shared" si="9"/>
        <v>51449</v>
      </c>
      <c r="AS11" s="50">
        <v>10326</v>
      </c>
      <c r="AT11" s="50"/>
      <c r="AU11" s="50"/>
      <c r="AV11" s="23">
        <f t="shared" si="10"/>
        <v>61775</v>
      </c>
      <c r="AW11" s="51">
        <v>2653</v>
      </c>
      <c r="AX11" s="87">
        <f t="shared" si="5"/>
        <v>64428</v>
      </c>
      <c r="AY11" s="50">
        <v>62830</v>
      </c>
      <c r="AZ11" s="50">
        <v>62830</v>
      </c>
    </row>
    <row r="12" spans="1:52" ht="12.75" hidden="1">
      <c r="A12" s="64">
        <v>1211</v>
      </c>
      <c r="B12" s="63">
        <v>1679</v>
      </c>
      <c r="C12" s="3" t="s">
        <v>21</v>
      </c>
      <c r="D12" s="52">
        <v>5162</v>
      </c>
      <c r="E12" s="52"/>
      <c r="F12" s="52"/>
      <c r="G12" s="52">
        <v>10084</v>
      </c>
      <c r="H12" s="23"/>
      <c r="I12" s="86"/>
      <c r="J12" s="86"/>
      <c r="K12" s="52">
        <v>0</v>
      </c>
      <c r="L12" s="52"/>
      <c r="M12" s="52"/>
      <c r="N12" s="23">
        <f t="shared" si="0"/>
        <v>15246</v>
      </c>
      <c r="O12" s="52">
        <v>3664</v>
      </c>
      <c r="P12" s="52"/>
      <c r="Q12" s="52"/>
      <c r="R12" s="23">
        <f>SUM(N12:O12)</f>
        <v>18910</v>
      </c>
      <c r="S12" s="52">
        <v>8918</v>
      </c>
      <c r="T12" s="52"/>
      <c r="U12" s="52"/>
      <c r="V12" s="23">
        <f>SUM(R12:S12)</f>
        <v>27828</v>
      </c>
      <c r="W12" s="52">
        <v>2487</v>
      </c>
      <c r="X12" s="52"/>
      <c r="Y12" s="52"/>
      <c r="Z12" s="23">
        <f t="shared" si="7"/>
        <v>15069</v>
      </c>
      <c r="AA12" s="23">
        <f aca="true" t="shared" si="11" ref="AA12:AA17">SUM(N12,Z12)</f>
        <v>30315</v>
      </c>
      <c r="AB12" s="52">
        <v>4621</v>
      </c>
      <c r="AC12" s="23">
        <f t="shared" si="6"/>
        <v>34936</v>
      </c>
      <c r="AD12" s="52">
        <f>AY12/12*7</f>
        <v>36650.83333333333</v>
      </c>
      <c r="AE12" s="52"/>
      <c r="AF12" s="52">
        <v>9406</v>
      </c>
      <c r="AG12" s="22">
        <f>AY12/12*8</f>
        <v>41886.666666666664</v>
      </c>
      <c r="AH12" s="22"/>
      <c r="AI12" s="23">
        <f t="shared" si="8"/>
        <v>44342</v>
      </c>
      <c r="AJ12" s="52">
        <v>2189</v>
      </c>
      <c r="AK12" s="52">
        <f>AY12/12*9</f>
        <v>47122.5</v>
      </c>
      <c r="AL12" s="52"/>
      <c r="AM12" s="23">
        <f t="shared" si="3"/>
        <v>16216</v>
      </c>
      <c r="AN12" s="23">
        <f t="shared" si="4"/>
        <v>46531</v>
      </c>
      <c r="AO12" s="52">
        <v>4187</v>
      </c>
      <c r="AP12" s="52">
        <f>AY12/12*10</f>
        <v>52358.33333333333</v>
      </c>
      <c r="AQ12" s="52"/>
      <c r="AR12" s="23">
        <f t="shared" si="9"/>
        <v>50718</v>
      </c>
      <c r="AS12" s="52">
        <v>9699</v>
      </c>
      <c r="AT12" s="52">
        <f aca="true" t="shared" si="12" ref="AT12:AT18">AY12/12*11</f>
        <v>57594.166666666664</v>
      </c>
      <c r="AU12" s="52"/>
      <c r="AV12" s="23">
        <f t="shared" si="10"/>
        <v>60417</v>
      </c>
      <c r="AW12" s="53">
        <v>2862</v>
      </c>
      <c r="AX12" s="87">
        <f t="shared" si="5"/>
        <v>63279</v>
      </c>
      <c r="AY12" s="52">
        <v>62830</v>
      </c>
      <c r="AZ12" s="52">
        <v>62830</v>
      </c>
    </row>
    <row r="13" spans="1:52" ht="12.75" hidden="1">
      <c r="A13" s="66">
        <v>1211</v>
      </c>
      <c r="B13" s="2">
        <v>1679</v>
      </c>
      <c r="C13" s="46" t="s">
        <v>24</v>
      </c>
      <c r="D13" s="50">
        <v>5293</v>
      </c>
      <c r="E13" s="50">
        <f aca="true" t="shared" si="13" ref="E13:E18">AY13/12*1</f>
        <v>5244.416666666667</v>
      </c>
      <c r="F13" s="50"/>
      <c r="G13" s="50">
        <v>10402</v>
      </c>
      <c r="H13" s="50">
        <f aca="true" t="shared" si="14" ref="H13:H18">AY13/12*2</f>
        <v>10488.833333333334</v>
      </c>
      <c r="I13" s="50"/>
      <c r="J13" s="23"/>
      <c r="K13" s="50">
        <v>468</v>
      </c>
      <c r="L13" s="50">
        <f aca="true" t="shared" si="15" ref="L13:L18">AY13/12*3</f>
        <v>15733.25</v>
      </c>
      <c r="M13" s="50"/>
      <c r="N13" s="23">
        <f aca="true" t="shared" si="16" ref="N13:N18">SUM(D13,G13,K13)</f>
        <v>16163</v>
      </c>
      <c r="O13" s="50">
        <v>4419</v>
      </c>
      <c r="P13" s="50">
        <f aca="true" t="shared" si="17" ref="P13:P18">AY13/12*4</f>
        <v>20977.666666666668</v>
      </c>
      <c r="Q13" s="50"/>
      <c r="R13" s="23">
        <f>SUM(N13:O13)</f>
        <v>20582</v>
      </c>
      <c r="S13" s="50">
        <v>5391</v>
      </c>
      <c r="T13" s="50">
        <f aca="true" t="shared" si="18" ref="T13:T18">AY13/12*5</f>
        <v>26222.083333333336</v>
      </c>
      <c r="U13" s="50"/>
      <c r="V13" s="23">
        <f>SUM(R13:S13)</f>
        <v>25973</v>
      </c>
      <c r="W13" s="50">
        <v>1976</v>
      </c>
      <c r="X13" s="50">
        <f aca="true" t="shared" si="19" ref="X13:X18">AY13/12*6</f>
        <v>31466.5</v>
      </c>
      <c r="Y13" s="50"/>
      <c r="Z13" s="23">
        <f t="shared" si="7"/>
        <v>11786</v>
      </c>
      <c r="AA13" s="23">
        <f t="shared" si="11"/>
        <v>27949</v>
      </c>
      <c r="AB13" s="50">
        <v>5269</v>
      </c>
      <c r="AC13" s="23">
        <f t="shared" si="6"/>
        <v>33218</v>
      </c>
      <c r="AD13" s="52">
        <f aca="true" t="shared" si="20" ref="AD13:AD18">AY13/12*7</f>
        <v>36710.91666666667</v>
      </c>
      <c r="AE13" s="52"/>
      <c r="AF13" s="50">
        <v>10617</v>
      </c>
      <c r="AG13" s="22">
        <f aca="true" t="shared" si="21" ref="AG13:AG18">AY13/12*8</f>
        <v>41955.333333333336</v>
      </c>
      <c r="AH13" s="22"/>
      <c r="AI13" s="23">
        <f t="shared" si="8"/>
        <v>43835</v>
      </c>
      <c r="AJ13" s="50">
        <v>1999</v>
      </c>
      <c r="AK13" s="52">
        <f aca="true" t="shared" si="22" ref="AK13:AK18">AY13/12*9</f>
        <v>47199.75</v>
      </c>
      <c r="AL13" s="52"/>
      <c r="AM13" s="23">
        <f t="shared" si="3"/>
        <v>17885</v>
      </c>
      <c r="AN13" s="23">
        <f t="shared" si="4"/>
        <v>45834</v>
      </c>
      <c r="AO13" s="50">
        <v>4435</v>
      </c>
      <c r="AP13" s="52">
        <f aca="true" t="shared" si="23" ref="AP13:AP18">AY13/12*10</f>
        <v>52444.16666666667</v>
      </c>
      <c r="AQ13" s="52"/>
      <c r="AR13" s="23">
        <f t="shared" si="9"/>
        <v>50269</v>
      </c>
      <c r="AS13" s="50">
        <v>10548</v>
      </c>
      <c r="AT13" s="52">
        <f t="shared" si="12"/>
        <v>57688.583333333336</v>
      </c>
      <c r="AU13" s="52"/>
      <c r="AV13" s="23">
        <f t="shared" si="10"/>
        <v>60817</v>
      </c>
      <c r="AW13" s="50">
        <v>1633</v>
      </c>
      <c r="AX13" s="87">
        <f t="shared" si="5"/>
        <v>62450</v>
      </c>
      <c r="AY13" s="50">
        <v>62933</v>
      </c>
      <c r="AZ13" s="50">
        <v>62933</v>
      </c>
    </row>
    <row r="14" spans="1:53" ht="12.75" hidden="1">
      <c r="A14" s="66">
        <v>1211</v>
      </c>
      <c r="B14" s="2">
        <v>1679</v>
      </c>
      <c r="C14" s="46" t="s">
        <v>32</v>
      </c>
      <c r="D14" s="50">
        <v>5669</v>
      </c>
      <c r="E14" s="50">
        <f t="shared" si="13"/>
        <v>5460</v>
      </c>
      <c r="F14" s="50"/>
      <c r="G14" s="50">
        <v>11144</v>
      </c>
      <c r="H14" s="50">
        <f t="shared" si="14"/>
        <v>10920</v>
      </c>
      <c r="I14" s="50"/>
      <c r="J14" s="23"/>
      <c r="K14" s="50">
        <v>0</v>
      </c>
      <c r="L14" s="50">
        <f t="shared" si="15"/>
        <v>16380</v>
      </c>
      <c r="M14" s="50"/>
      <c r="N14" s="23">
        <f t="shared" si="16"/>
        <v>16813</v>
      </c>
      <c r="O14" s="50">
        <v>2948</v>
      </c>
      <c r="P14" s="50">
        <f t="shared" si="17"/>
        <v>21840</v>
      </c>
      <c r="Q14" s="50"/>
      <c r="R14" s="23">
        <f>SUM(N14:O14)</f>
        <v>19761</v>
      </c>
      <c r="S14" s="50">
        <v>9833</v>
      </c>
      <c r="T14" s="50">
        <f t="shared" si="18"/>
        <v>27300</v>
      </c>
      <c r="U14" s="50"/>
      <c r="V14" s="23">
        <f>SUM(R14:S14)</f>
        <v>29594</v>
      </c>
      <c r="W14" s="50">
        <v>1871</v>
      </c>
      <c r="X14" s="50">
        <f t="shared" si="19"/>
        <v>32760</v>
      </c>
      <c r="Y14" s="50"/>
      <c r="Z14" s="23">
        <f t="shared" si="7"/>
        <v>14652</v>
      </c>
      <c r="AA14" s="23">
        <f t="shared" si="11"/>
        <v>31465</v>
      </c>
      <c r="AB14" s="50">
        <v>5960</v>
      </c>
      <c r="AC14" s="23">
        <f t="shared" si="6"/>
        <v>37425</v>
      </c>
      <c r="AD14" s="52">
        <f t="shared" si="20"/>
        <v>38220</v>
      </c>
      <c r="AE14" s="52"/>
      <c r="AF14" s="50">
        <v>7977</v>
      </c>
      <c r="AG14" s="22">
        <f t="shared" si="21"/>
        <v>43680</v>
      </c>
      <c r="AH14" s="22"/>
      <c r="AI14" s="23">
        <f t="shared" si="8"/>
        <v>45402</v>
      </c>
      <c r="AJ14" s="50">
        <v>1079</v>
      </c>
      <c r="AK14" s="52">
        <f t="shared" si="22"/>
        <v>49140</v>
      </c>
      <c r="AL14" s="52"/>
      <c r="AM14" s="23">
        <f t="shared" si="3"/>
        <v>15016</v>
      </c>
      <c r="AN14" s="23">
        <f t="shared" si="4"/>
        <v>46481</v>
      </c>
      <c r="AO14" s="50">
        <v>5381</v>
      </c>
      <c r="AP14" s="52">
        <f t="shared" si="23"/>
        <v>54600</v>
      </c>
      <c r="AQ14" s="52"/>
      <c r="AR14" s="23">
        <f t="shared" si="9"/>
        <v>51862</v>
      </c>
      <c r="AS14" s="50">
        <v>10469</v>
      </c>
      <c r="AT14" s="52">
        <f t="shared" si="12"/>
        <v>60060</v>
      </c>
      <c r="AU14" s="52"/>
      <c r="AV14" s="23">
        <f t="shared" si="10"/>
        <v>62331</v>
      </c>
      <c r="AW14" s="50">
        <v>2353</v>
      </c>
      <c r="AX14" s="87">
        <f t="shared" si="5"/>
        <v>64684</v>
      </c>
      <c r="AY14" s="50">
        <v>65520</v>
      </c>
      <c r="AZ14" s="50">
        <v>65520</v>
      </c>
      <c r="BA14" s="77"/>
    </row>
    <row r="15" spans="1:53" ht="12.75" hidden="1">
      <c r="A15" s="66">
        <v>1211</v>
      </c>
      <c r="B15" s="2">
        <v>1679</v>
      </c>
      <c r="C15" s="79" t="s">
        <v>33</v>
      </c>
      <c r="D15" s="50">
        <v>5742</v>
      </c>
      <c r="E15" s="50">
        <f t="shared" si="13"/>
        <v>5583.333333333333</v>
      </c>
      <c r="F15" s="50"/>
      <c r="G15" s="50">
        <v>10488</v>
      </c>
      <c r="H15" s="50">
        <f t="shared" si="14"/>
        <v>11166.666666666666</v>
      </c>
      <c r="I15" s="50"/>
      <c r="J15" s="23"/>
      <c r="K15" s="50">
        <v>0</v>
      </c>
      <c r="L15" s="50">
        <f t="shared" si="15"/>
        <v>16750</v>
      </c>
      <c r="M15" s="50"/>
      <c r="N15" s="23">
        <f t="shared" si="16"/>
        <v>16230</v>
      </c>
      <c r="O15" s="50">
        <v>3093</v>
      </c>
      <c r="P15" s="50">
        <f t="shared" si="17"/>
        <v>22333.333333333332</v>
      </c>
      <c r="Q15" s="50"/>
      <c r="R15" s="23">
        <f aca="true" t="shared" si="24" ref="R15:R21">SUM(N15,O15)</f>
        <v>19323</v>
      </c>
      <c r="S15" s="50">
        <v>9791</v>
      </c>
      <c r="T15" s="50">
        <f t="shared" si="18"/>
        <v>27916.666666666664</v>
      </c>
      <c r="U15" s="50"/>
      <c r="V15" s="23">
        <f aca="true" t="shared" si="25" ref="V15:V21">SUM(R15,S15)</f>
        <v>29114</v>
      </c>
      <c r="W15" s="50">
        <v>1104</v>
      </c>
      <c r="X15" s="50">
        <f t="shared" si="19"/>
        <v>33500</v>
      </c>
      <c r="Y15" s="50"/>
      <c r="Z15" s="23">
        <f t="shared" si="7"/>
        <v>13988</v>
      </c>
      <c r="AA15" s="23">
        <f t="shared" si="11"/>
        <v>30218</v>
      </c>
      <c r="AB15" s="50">
        <v>4586</v>
      </c>
      <c r="AC15" s="23">
        <f aca="true" t="shared" si="26" ref="AC15:AC21">SUM(AA15,AB15)</f>
        <v>34804</v>
      </c>
      <c r="AD15" s="52">
        <f t="shared" si="20"/>
        <v>39083.33333333333</v>
      </c>
      <c r="AE15" s="52"/>
      <c r="AF15" s="50">
        <v>8794</v>
      </c>
      <c r="AG15" s="22">
        <f t="shared" si="21"/>
        <v>44666.666666666664</v>
      </c>
      <c r="AH15" s="22"/>
      <c r="AI15" s="23">
        <f t="shared" si="8"/>
        <v>43598</v>
      </c>
      <c r="AJ15" s="50">
        <v>1442</v>
      </c>
      <c r="AK15" s="52">
        <f t="shared" si="22"/>
        <v>50250</v>
      </c>
      <c r="AL15" s="52"/>
      <c r="AM15" s="23">
        <f aca="true" t="shared" si="27" ref="AM15:AM21">SUM(AB15,AF15,AJ15)</f>
        <v>14822</v>
      </c>
      <c r="AN15" s="23">
        <f aca="true" t="shared" si="28" ref="AN15:AN21">SUM(N15+Z15+AM15)</f>
        <v>45040</v>
      </c>
      <c r="AO15" s="50">
        <v>5293</v>
      </c>
      <c r="AP15" s="52">
        <f t="shared" si="23"/>
        <v>55833.33333333333</v>
      </c>
      <c r="AQ15" s="52"/>
      <c r="AR15" s="23">
        <f t="shared" si="9"/>
        <v>50333</v>
      </c>
      <c r="AS15" s="50">
        <v>10087</v>
      </c>
      <c r="AT15" s="52">
        <f t="shared" si="12"/>
        <v>61416.666666666664</v>
      </c>
      <c r="AU15" s="52"/>
      <c r="AV15" s="23">
        <f t="shared" si="10"/>
        <v>60420</v>
      </c>
      <c r="AW15" s="50">
        <v>2608</v>
      </c>
      <c r="AX15" s="87">
        <f t="shared" si="5"/>
        <v>63028</v>
      </c>
      <c r="AY15" s="50">
        <v>67000</v>
      </c>
      <c r="AZ15" s="50">
        <v>67000</v>
      </c>
      <c r="BA15" s="77"/>
    </row>
    <row r="16" spans="1:53" ht="12.75" hidden="1">
      <c r="A16" s="66">
        <v>1211</v>
      </c>
      <c r="B16" s="2">
        <v>1679</v>
      </c>
      <c r="C16" s="79" t="s">
        <v>34</v>
      </c>
      <c r="D16" s="50">
        <v>6125</v>
      </c>
      <c r="E16" s="50">
        <f t="shared" si="13"/>
        <v>5666.666666666667</v>
      </c>
      <c r="F16" s="50">
        <f aca="true" t="shared" si="29" ref="F16:F21">AZ16/12*1</f>
        <v>5666.666666666667</v>
      </c>
      <c r="G16" s="50">
        <v>11777</v>
      </c>
      <c r="H16" s="50">
        <f t="shared" si="14"/>
        <v>11333.333333333334</v>
      </c>
      <c r="I16" s="50">
        <f aca="true" t="shared" si="30" ref="I16:I21">AZ16/12*2</f>
        <v>11333.333333333334</v>
      </c>
      <c r="J16" s="23">
        <f aca="true" t="shared" si="31" ref="J16:J21">D16+G16</f>
        <v>17902</v>
      </c>
      <c r="K16" s="50">
        <v>1608</v>
      </c>
      <c r="L16" s="50">
        <f t="shared" si="15"/>
        <v>17000</v>
      </c>
      <c r="M16" s="50">
        <f aca="true" t="shared" si="32" ref="M16:M21">AZ16/12*3</f>
        <v>17000</v>
      </c>
      <c r="N16" s="23">
        <f t="shared" si="16"/>
        <v>19510</v>
      </c>
      <c r="O16" s="50">
        <v>4589</v>
      </c>
      <c r="P16" s="50">
        <f t="shared" si="17"/>
        <v>22666.666666666668</v>
      </c>
      <c r="Q16" s="50">
        <f aca="true" t="shared" si="33" ref="Q16:Q21">AZ16/12*4</f>
        <v>22666.666666666668</v>
      </c>
      <c r="R16" s="23">
        <f t="shared" si="24"/>
        <v>24099</v>
      </c>
      <c r="S16" s="50">
        <v>6702</v>
      </c>
      <c r="T16" s="50">
        <f t="shared" si="18"/>
        <v>28333.333333333336</v>
      </c>
      <c r="U16" s="50">
        <f aca="true" t="shared" si="34" ref="U16:U21">AZ16/12*5</f>
        <v>28333.333333333336</v>
      </c>
      <c r="V16" s="23">
        <f t="shared" si="25"/>
        <v>30801</v>
      </c>
      <c r="W16" s="50">
        <v>3337</v>
      </c>
      <c r="X16" s="50">
        <f t="shared" si="19"/>
        <v>34000</v>
      </c>
      <c r="Y16" s="50">
        <f aca="true" t="shared" si="35" ref="Y16:Y21">AZ16/12*6</f>
        <v>34000</v>
      </c>
      <c r="Z16" s="23">
        <f t="shared" si="7"/>
        <v>14628</v>
      </c>
      <c r="AA16" s="23">
        <f t="shared" si="11"/>
        <v>34138</v>
      </c>
      <c r="AB16" s="50">
        <v>5381</v>
      </c>
      <c r="AC16" s="23">
        <f t="shared" si="26"/>
        <v>39519</v>
      </c>
      <c r="AD16" s="52">
        <f t="shared" si="20"/>
        <v>39666.66666666667</v>
      </c>
      <c r="AE16" s="52">
        <f aca="true" t="shared" si="36" ref="AE16:AE21">AZ16/12*7</f>
        <v>39666.66666666667</v>
      </c>
      <c r="AF16" s="50">
        <v>8037</v>
      </c>
      <c r="AG16" s="22">
        <f t="shared" si="21"/>
        <v>45333.333333333336</v>
      </c>
      <c r="AH16" s="22">
        <f aca="true" t="shared" si="37" ref="AH16:AH21">AZ16/12*8</f>
        <v>45333.333333333336</v>
      </c>
      <c r="AI16" s="23">
        <f t="shared" si="8"/>
        <v>47556</v>
      </c>
      <c r="AJ16" s="50">
        <v>5191</v>
      </c>
      <c r="AK16" s="52">
        <f t="shared" si="22"/>
        <v>51000</v>
      </c>
      <c r="AL16" s="52">
        <f aca="true" t="shared" si="38" ref="AL16:AL21">AZ16/12*9</f>
        <v>51000</v>
      </c>
      <c r="AM16" s="23">
        <f t="shared" si="27"/>
        <v>18609</v>
      </c>
      <c r="AN16" s="23">
        <f t="shared" si="28"/>
        <v>52747</v>
      </c>
      <c r="AO16" s="50">
        <v>5821</v>
      </c>
      <c r="AP16" s="52">
        <f t="shared" si="23"/>
        <v>56666.66666666667</v>
      </c>
      <c r="AQ16" s="52">
        <f aca="true" t="shared" si="39" ref="AQ16:AQ21">AZ16/12*10</f>
        <v>56666.66666666667</v>
      </c>
      <c r="AR16" s="23">
        <f t="shared" si="9"/>
        <v>58568</v>
      </c>
      <c r="AS16" s="50">
        <v>8735</v>
      </c>
      <c r="AT16" s="52">
        <f t="shared" si="12"/>
        <v>62333.333333333336</v>
      </c>
      <c r="AU16" s="52">
        <f aca="true" t="shared" si="40" ref="AU16:AU21">AZ16/12*11</f>
        <v>62333.333333333336</v>
      </c>
      <c r="AV16" s="23">
        <f t="shared" si="10"/>
        <v>67303</v>
      </c>
      <c r="AW16" s="50">
        <v>6776</v>
      </c>
      <c r="AX16" s="87">
        <f t="shared" si="5"/>
        <v>74079</v>
      </c>
      <c r="AY16" s="50">
        <v>68000</v>
      </c>
      <c r="AZ16" s="50">
        <v>68000</v>
      </c>
      <c r="BA16" s="77"/>
    </row>
    <row r="17" spans="1:53" ht="12.75" hidden="1">
      <c r="A17" s="66">
        <v>1211</v>
      </c>
      <c r="B17" s="2">
        <v>1679</v>
      </c>
      <c r="C17" s="79" t="s">
        <v>35</v>
      </c>
      <c r="D17" s="50">
        <v>6869</v>
      </c>
      <c r="E17" s="50">
        <f t="shared" si="13"/>
        <v>5800</v>
      </c>
      <c r="F17" s="50">
        <f t="shared" si="29"/>
        <v>6666</v>
      </c>
      <c r="G17" s="50">
        <v>11477</v>
      </c>
      <c r="H17" s="50">
        <f t="shared" si="14"/>
        <v>11600</v>
      </c>
      <c r="I17" s="50">
        <f t="shared" si="30"/>
        <v>13332</v>
      </c>
      <c r="J17" s="23">
        <f t="shared" si="31"/>
        <v>18346</v>
      </c>
      <c r="K17" s="50">
        <v>4643</v>
      </c>
      <c r="L17" s="50">
        <f t="shared" si="15"/>
        <v>17400</v>
      </c>
      <c r="M17" s="50">
        <f t="shared" si="32"/>
        <v>19998</v>
      </c>
      <c r="N17" s="23">
        <f t="shared" si="16"/>
        <v>22989</v>
      </c>
      <c r="O17" s="50">
        <v>4716</v>
      </c>
      <c r="P17" s="50">
        <f t="shared" si="17"/>
        <v>23200</v>
      </c>
      <c r="Q17" s="50">
        <f t="shared" si="33"/>
        <v>26664</v>
      </c>
      <c r="R17" s="23">
        <f t="shared" si="24"/>
        <v>27705</v>
      </c>
      <c r="S17" s="50">
        <v>8285</v>
      </c>
      <c r="T17" s="50">
        <f t="shared" si="18"/>
        <v>29000</v>
      </c>
      <c r="U17" s="50">
        <f t="shared" si="34"/>
        <v>33330</v>
      </c>
      <c r="V17" s="23">
        <f t="shared" si="25"/>
        <v>35990</v>
      </c>
      <c r="W17" s="50">
        <v>4596</v>
      </c>
      <c r="X17" s="50">
        <f t="shared" si="19"/>
        <v>34800</v>
      </c>
      <c r="Y17" s="50">
        <f t="shared" si="35"/>
        <v>39996</v>
      </c>
      <c r="Z17" s="23">
        <f>SUM(O17,S17,W17)</f>
        <v>17597</v>
      </c>
      <c r="AA17" s="23">
        <f t="shared" si="11"/>
        <v>40586</v>
      </c>
      <c r="AB17" s="50">
        <v>5529</v>
      </c>
      <c r="AC17" s="23">
        <f t="shared" si="26"/>
        <v>46115</v>
      </c>
      <c r="AD17" s="52">
        <f t="shared" si="20"/>
        <v>40600</v>
      </c>
      <c r="AE17" s="52">
        <f t="shared" si="36"/>
        <v>46662</v>
      </c>
      <c r="AF17" s="50">
        <v>8762</v>
      </c>
      <c r="AG17" s="22">
        <f t="shared" si="21"/>
        <v>46400</v>
      </c>
      <c r="AH17" s="22">
        <f t="shared" si="37"/>
        <v>53328</v>
      </c>
      <c r="AI17" s="23">
        <f t="shared" si="8"/>
        <v>54877</v>
      </c>
      <c r="AJ17" s="50">
        <v>5062</v>
      </c>
      <c r="AK17" s="52">
        <f t="shared" si="22"/>
        <v>52200</v>
      </c>
      <c r="AL17" s="52">
        <f t="shared" si="38"/>
        <v>59994</v>
      </c>
      <c r="AM17" s="23">
        <f t="shared" si="27"/>
        <v>19353</v>
      </c>
      <c r="AN17" s="23">
        <f t="shared" si="28"/>
        <v>59939</v>
      </c>
      <c r="AO17" s="50">
        <v>5354</v>
      </c>
      <c r="AP17" s="52">
        <f t="shared" si="23"/>
        <v>58000</v>
      </c>
      <c r="AQ17" s="52">
        <f t="shared" si="39"/>
        <v>66660</v>
      </c>
      <c r="AR17" s="23">
        <f t="shared" si="9"/>
        <v>65293</v>
      </c>
      <c r="AS17" s="50">
        <v>9860</v>
      </c>
      <c r="AT17" s="52">
        <f t="shared" si="12"/>
        <v>63800</v>
      </c>
      <c r="AU17" s="52">
        <f t="shared" si="40"/>
        <v>73326</v>
      </c>
      <c r="AV17" s="23">
        <f t="shared" si="10"/>
        <v>75153</v>
      </c>
      <c r="AW17" s="50">
        <v>6219</v>
      </c>
      <c r="AX17" s="23">
        <f t="shared" si="5"/>
        <v>81372</v>
      </c>
      <c r="AY17" s="50">
        <v>69600</v>
      </c>
      <c r="AZ17" s="50">
        <v>79992</v>
      </c>
      <c r="BA17" s="77"/>
    </row>
    <row r="18" spans="1:53" ht="12.75" hidden="1">
      <c r="A18" s="66">
        <v>1211</v>
      </c>
      <c r="B18" s="2">
        <v>1679</v>
      </c>
      <c r="C18" s="29" t="s">
        <v>37</v>
      </c>
      <c r="D18" s="50">
        <v>6595</v>
      </c>
      <c r="E18" s="50">
        <f t="shared" si="13"/>
        <v>6000</v>
      </c>
      <c r="F18" s="50">
        <f t="shared" si="29"/>
        <v>6009.333333333333</v>
      </c>
      <c r="G18" s="50">
        <v>9746</v>
      </c>
      <c r="H18" s="50">
        <f t="shared" si="14"/>
        <v>12000</v>
      </c>
      <c r="I18" s="50">
        <f t="shared" si="30"/>
        <v>12018.666666666666</v>
      </c>
      <c r="J18" s="23">
        <f t="shared" si="31"/>
        <v>16341</v>
      </c>
      <c r="K18" s="50">
        <v>2948</v>
      </c>
      <c r="L18" s="50">
        <f t="shared" si="15"/>
        <v>18000</v>
      </c>
      <c r="M18" s="50">
        <f t="shared" si="32"/>
        <v>18028</v>
      </c>
      <c r="N18" s="23">
        <f t="shared" si="16"/>
        <v>19289</v>
      </c>
      <c r="O18" s="50">
        <v>5171</v>
      </c>
      <c r="P18" s="50">
        <f t="shared" si="17"/>
        <v>24000</v>
      </c>
      <c r="Q18" s="50">
        <f t="shared" si="33"/>
        <v>24037.333333333332</v>
      </c>
      <c r="R18" s="23">
        <f t="shared" si="24"/>
        <v>24460</v>
      </c>
      <c r="S18" s="50">
        <v>8911</v>
      </c>
      <c r="T18" s="50">
        <f t="shared" si="18"/>
        <v>30000</v>
      </c>
      <c r="U18" s="50">
        <f t="shared" si="34"/>
        <v>30046.666666666664</v>
      </c>
      <c r="V18" s="23">
        <f t="shared" si="25"/>
        <v>33371</v>
      </c>
      <c r="W18" s="50">
        <v>4453</v>
      </c>
      <c r="X18" s="50">
        <f t="shared" si="19"/>
        <v>36000</v>
      </c>
      <c r="Y18" s="50">
        <f t="shared" si="35"/>
        <v>36056</v>
      </c>
      <c r="Z18" s="23">
        <f>SUM(O18,S18,W18)</f>
        <v>18535</v>
      </c>
      <c r="AA18" s="23">
        <f>SUM(N18,Z18)</f>
        <v>37824</v>
      </c>
      <c r="AB18" s="50">
        <v>6208</v>
      </c>
      <c r="AC18" s="23">
        <f t="shared" si="26"/>
        <v>44032</v>
      </c>
      <c r="AD18" s="52">
        <f t="shared" si="20"/>
        <v>42000</v>
      </c>
      <c r="AE18" s="52">
        <f t="shared" si="36"/>
        <v>42065.33333333333</v>
      </c>
      <c r="AF18" s="50">
        <v>9993</v>
      </c>
      <c r="AG18" s="22">
        <f t="shared" si="21"/>
        <v>48000</v>
      </c>
      <c r="AH18" s="22">
        <f t="shared" si="37"/>
        <v>48074.666666666664</v>
      </c>
      <c r="AI18" s="23">
        <f>AC18+AF18</f>
        <v>54025</v>
      </c>
      <c r="AJ18" s="50">
        <v>3271</v>
      </c>
      <c r="AK18" s="52">
        <f t="shared" si="22"/>
        <v>54000</v>
      </c>
      <c r="AL18" s="52">
        <f t="shared" si="38"/>
        <v>54084</v>
      </c>
      <c r="AM18" s="23">
        <f t="shared" si="27"/>
        <v>19472</v>
      </c>
      <c r="AN18" s="23">
        <f t="shared" si="28"/>
        <v>57296</v>
      </c>
      <c r="AO18" s="50">
        <v>5450</v>
      </c>
      <c r="AP18" s="52">
        <f t="shared" si="23"/>
        <v>60000</v>
      </c>
      <c r="AQ18" s="52">
        <f t="shared" si="39"/>
        <v>60093.33333333333</v>
      </c>
      <c r="AR18" s="23">
        <f>AN18+AO18</f>
        <v>62746</v>
      </c>
      <c r="AS18" s="50">
        <v>10260</v>
      </c>
      <c r="AT18" s="52">
        <f t="shared" si="12"/>
        <v>66000</v>
      </c>
      <c r="AU18" s="52">
        <f t="shared" si="40"/>
        <v>66102.66666666666</v>
      </c>
      <c r="AV18" s="23">
        <f>AR18+AS18</f>
        <v>73006</v>
      </c>
      <c r="AW18" s="50">
        <v>6985</v>
      </c>
      <c r="AX18" s="23">
        <f t="shared" si="5"/>
        <v>79991</v>
      </c>
      <c r="AY18" s="50">
        <v>72000</v>
      </c>
      <c r="AZ18" s="50">
        <v>72112</v>
      </c>
      <c r="BA18" s="77"/>
    </row>
    <row r="19" spans="1:53" ht="12.75">
      <c r="A19" s="66">
        <v>1211</v>
      </c>
      <c r="B19" s="2">
        <v>1679</v>
      </c>
      <c r="C19" s="29" t="s">
        <v>71</v>
      </c>
      <c r="D19" s="50">
        <f>6727+419</f>
        <v>7146</v>
      </c>
      <c r="E19" s="50">
        <f>AY19/12*1</f>
        <v>6250</v>
      </c>
      <c r="F19" s="50">
        <f t="shared" si="29"/>
        <v>6250</v>
      </c>
      <c r="G19" s="50">
        <v>9839</v>
      </c>
      <c r="H19" s="50">
        <f>AY19/12*2</f>
        <v>12500</v>
      </c>
      <c r="I19" s="50">
        <f t="shared" si="30"/>
        <v>12500</v>
      </c>
      <c r="J19" s="23">
        <f t="shared" si="31"/>
        <v>16985</v>
      </c>
      <c r="K19" s="50">
        <v>3154</v>
      </c>
      <c r="L19" s="50">
        <f>AY19/12*3</f>
        <v>18750</v>
      </c>
      <c r="M19" s="50">
        <f t="shared" si="32"/>
        <v>18750</v>
      </c>
      <c r="N19" s="23">
        <f>SUM(D19,G19,K19)</f>
        <v>20139</v>
      </c>
      <c r="O19" s="50">
        <v>5939</v>
      </c>
      <c r="P19" s="50">
        <f>AY19/12*4</f>
        <v>25000</v>
      </c>
      <c r="Q19" s="50">
        <f t="shared" si="33"/>
        <v>25000</v>
      </c>
      <c r="R19" s="23">
        <f t="shared" si="24"/>
        <v>26078</v>
      </c>
      <c r="S19" s="50">
        <f>8103+283</f>
        <v>8386</v>
      </c>
      <c r="T19" s="50">
        <f>AY19/12*5</f>
        <v>31250</v>
      </c>
      <c r="U19" s="50">
        <f t="shared" si="34"/>
        <v>31250</v>
      </c>
      <c r="V19" s="23">
        <f t="shared" si="25"/>
        <v>34464</v>
      </c>
      <c r="W19" s="50">
        <v>5926</v>
      </c>
      <c r="X19" s="50">
        <f>AY19/12*6</f>
        <v>37500</v>
      </c>
      <c r="Y19" s="50">
        <f t="shared" si="35"/>
        <v>37500</v>
      </c>
      <c r="Z19" s="23">
        <f>SUM(O19,S19,W19)</f>
        <v>20251</v>
      </c>
      <c r="AA19" s="23">
        <f>SUM(N19,Z19)</f>
        <v>40390</v>
      </c>
      <c r="AB19" s="50">
        <v>6497</v>
      </c>
      <c r="AC19" s="23">
        <f t="shared" si="26"/>
        <v>46887</v>
      </c>
      <c r="AD19" s="52">
        <f>AY19/12*7</f>
        <v>43750</v>
      </c>
      <c r="AE19" s="52">
        <f t="shared" si="36"/>
        <v>43750</v>
      </c>
      <c r="AF19" s="50">
        <v>9704</v>
      </c>
      <c r="AG19" s="22">
        <f>AY19/12*8</f>
        <v>50000</v>
      </c>
      <c r="AH19" s="22">
        <f t="shared" si="37"/>
        <v>50000</v>
      </c>
      <c r="AI19" s="23">
        <f>AC19+AF19</f>
        <v>56591</v>
      </c>
      <c r="AJ19" s="50">
        <v>4720</v>
      </c>
      <c r="AK19" s="52">
        <f>AY19/12*9</f>
        <v>56250</v>
      </c>
      <c r="AL19" s="52">
        <f t="shared" si="38"/>
        <v>56250</v>
      </c>
      <c r="AM19" s="23">
        <f t="shared" si="27"/>
        <v>20921</v>
      </c>
      <c r="AN19" s="23">
        <f t="shared" si="28"/>
        <v>61311</v>
      </c>
      <c r="AO19" s="50">
        <v>7242</v>
      </c>
      <c r="AP19" s="52">
        <f>AY19/12*10</f>
        <v>62500</v>
      </c>
      <c r="AQ19" s="52">
        <f t="shared" si="39"/>
        <v>62500</v>
      </c>
      <c r="AR19" s="23">
        <f>AN19+AO19</f>
        <v>68553</v>
      </c>
      <c r="AS19" s="50">
        <v>9756</v>
      </c>
      <c r="AT19" s="52">
        <f>AY19/12*11</f>
        <v>68750</v>
      </c>
      <c r="AU19" s="52">
        <f t="shared" si="40"/>
        <v>68750</v>
      </c>
      <c r="AV19" s="23">
        <f>AR19+AS19</f>
        <v>78309</v>
      </c>
      <c r="AW19" s="50">
        <v>7346</v>
      </c>
      <c r="AX19" s="23">
        <f>SUM(N19,Z19,AM19,AO19,AS19,AW19)</f>
        <v>85655</v>
      </c>
      <c r="AY19" s="50">
        <v>75000</v>
      </c>
      <c r="AZ19" s="50">
        <v>75000</v>
      </c>
      <c r="BA19" s="77"/>
    </row>
    <row r="20" spans="1:53" ht="12.75">
      <c r="A20" s="66">
        <v>1211</v>
      </c>
      <c r="B20" s="2">
        <v>1679</v>
      </c>
      <c r="C20" s="3" t="s">
        <v>74</v>
      </c>
      <c r="D20" s="50">
        <v>8350</v>
      </c>
      <c r="E20" s="50">
        <f>AY20/12*1</f>
        <v>6500</v>
      </c>
      <c r="F20" s="50">
        <f t="shared" si="29"/>
        <v>6912.5</v>
      </c>
      <c r="G20" s="50">
        <v>10542</v>
      </c>
      <c r="H20" s="50">
        <f>AY20/12*2</f>
        <v>13000</v>
      </c>
      <c r="I20" s="50">
        <f t="shared" si="30"/>
        <v>13825</v>
      </c>
      <c r="J20" s="23">
        <f t="shared" si="31"/>
        <v>18892</v>
      </c>
      <c r="K20" s="50">
        <v>4606</v>
      </c>
      <c r="L20" s="50">
        <f>AY20/12*3</f>
        <v>19500</v>
      </c>
      <c r="M20" s="50">
        <f t="shared" si="32"/>
        <v>20737.5</v>
      </c>
      <c r="N20" s="23">
        <f>SUM(D20,G20,K20)</f>
        <v>23498</v>
      </c>
      <c r="O20" s="50">
        <v>5642</v>
      </c>
      <c r="P20" s="50">
        <f>AY20/12*4</f>
        <v>26000</v>
      </c>
      <c r="Q20" s="50">
        <f t="shared" si="33"/>
        <v>27650</v>
      </c>
      <c r="R20" s="23">
        <f t="shared" si="24"/>
        <v>29140</v>
      </c>
      <c r="S20" s="50">
        <v>10646</v>
      </c>
      <c r="T20" s="50">
        <f>AY20/12*5</f>
        <v>32500</v>
      </c>
      <c r="U20" s="50">
        <f t="shared" si="34"/>
        <v>34562.5</v>
      </c>
      <c r="V20" s="23">
        <f t="shared" si="25"/>
        <v>39786</v>
      </c>
      <c r="W20" s="50">
        <v>6232</v>
      </c>
      <c r="X20" s="50">
        <f>AY20/12*6</f>
        <v>39000</v>
      </c>
      <c r="Y20" s="50">
        <f t="shared" si="35"/>
        <v>41475</v>
      </c>
      <c r="Z20" s="23">
        <f>SUM(O20,S20,W20)</f>
        <v>22520</v>
      </c>
      <c r="AA20" s="23">
        <f>SUM(N20,Z20)</f>
        <v>46018</v>
      </c>
      <c r="AB20" s="50">
        <v>8229</v>
      </c>
      <c r="AC20" s="23">
        <f t="shared" si="26"/>
        <v>54247</v>
      </c>
      <c r="AD20" s="50">
        <f>AY20/12*7</f>
        <v>45500</v>
      </c>
      <c r="AE20" s="50">
        <f t="shared" si="36"/>
        <v>48387.5</v>
      </c>
      <c r="AF20" s="50">
        <v>10340</v>
      </c>
      <c r="AG20" s="14">
        <f>AY20/12*8</f>
        <v>52000</v>
      </c>
      <c r="AH20" s="14">
        <f t="shared" si="37"/>
        <v>55300</v>
      </c>
      <c r="AI20" s="23">
        <f>AC20+AF20</f>
        <v>64587</v>
      </c>
      <c r="AJ20" s="50">
        <v>4950</v>
      </c>
      <c r="AK20" s="50">
        <f>AY20/12*9</f>
        <v>58500</v>
      </c>
      <c r="AL20" s="50">
        <f t="shared" si="38"/>
        <v>62212.5</v>
      </c>
      <c r="AM20" s="23">
        <f t="shared" si="27"/>
        <v>23519</v>
      </c>
      <c r="AN20" s="23">
        <f t="shared" si="28"/>
        <v>69537</v>
      </c>
      <c r="AO20" s="50">
        <v>7928</v>
      </c>
      <c r="AP20" s="50">
        <f>AY20/12*10</f>
        <v>65000</v>
      </c>
      <c r="AQ20" s="50">
        <f t="shared" si="39"/>
        <v>69125</v>
      </c>
      <c r="AR20" s="23">
        <f>AN20+AO20</f>
        <v>77465</v>
      </c>
      <c r="AS20" s="50">
        <v>10393</v>
      </c>
      <c r="AT20" s="50">
        <f>AY20/12*11</f>
        <v>71500</v>
      </c>
      <c r="AU20" s="50">
        <f t="shared" si="40"/>
        <v>76037.5</v>
      </c>
      <c r="AV20" s="23">
        <f>AR20+AS20</f>
        <v>87858</v>
      </c>
      <c r="AW20" s="50">
        <v>8449</v>
      </c>
      <c r="AX20" s="23">
        <f>SUM(N20,Z20,AM20,AO20,AS20,AW20)</f>
        <v>96307</v>
      </c>
      <c r="AY20" s="50">
        <v>78000</v>
      </c>
      <c r="AZ20" s="50">
        <v>82950</v>
      </c>
      <c r="BA20" s="77"/>
    </row>
    <row r="21" spans="1:53" ht="12.75">
      <c r="A21" s="66">
        <v>1211</v>
      </c>
      <c r="B21" s="2">
        <v>1679</v>
      </c>
      <c r="C21" s="3" t="s">
        <v>82</v>
      </c>
      <c r="D21" s="50">
        <v>9074</v>
      </c>
      <c r="E21" s="50">
        <f>AY21/12*1</f>
        <v>8583.333333333334</v>
      </c>
      <c r="F21" s="50">
        <f t="shared" si="29"/>
        <v>8583.333333333334</v>
      </c>
      <c r="G21" s="50">
        <v>12800</v>
      </c>
      <c r="H21" s="50">
        <f>AY21/12*2</f>
        <v>17166.666666666668</v>
      </c>
      <c r="I21" s="50">
        <f t="shared" si="30"/>
        <v>17166.666666666668</v>
      </c>
      <c r="J21" s="23">
        <f t="shared" si="31"/>
        <v>21874</v>
      </c>
      <c r="K21" s="50">
        <v>6009</v>
      </c>
      <c r="L21" s="50">
        <f>AY21/12*3</f>
        <v>25750</v>
      </c>
      <c r="M21" s="50">
        <f t="shared" si="32"/>
        <v>25750</v>
      </c>
      <c r="N21" s="23">
        <f>SUM(D21,G21,K21)</f>
        <v>27883</v>
      </c>
      <c r="O21" s="50">
        <v>6821</v>
      </c>
      <c r="P21" s="50">
        <f>AY21/12*4</f>
        <v>34333.333333333336</v>
      </c>
      <c r="Q21" s="50">
        <f t="shared" si="33"/>
        <v>34333.333333333336</v>
      </c>
      <c r="R21" s="23">
        <f t="shared" si="24"/>
        <v>34704</v>
      </c>
      <c r="S21" s="50">
        <v>11044</v>
      </c>
      <c r="T21" s="50">
        <f>AY21/12*5</f>
        <v>42916.66666666667</v>
      </c>
      <c r="U21" s="50">
        <f t="shared" si="34"/>
        <v>42916.66666666667</v>
      </c>
      <c r="V21" s="23">
        <f t="shared" si="25"/>
        <v>45748</v>
      </c>
      <c r="W21" s="50">
        <v>8080</v>
      </c>
      <c r="X21" s="50">
        <f>AY21/12*6</f>
        <v>51500</v>
      </c>
      <c r="Y21" s="50">
        <f t="shared" si="35"/>
        <v>51500</v>
      </c>
      <c r="Z21" s="23">
        <f>SUM(O21,S21,W21)</f>
        <v>25945</v>
      </c>
      <c r="AA21" s="23">
        <f>SUM(N21,Z21)</f>
        <v>53828</v>
      </c>
      <c r="AB21" s="50"/>
      <c r="AC21" s="23">
        <f t="shared" si="26"/>
        <v>53828</v>
      </c>
      <c r="AD21" s="50">
        <f>AY21/12*7</f>
        <v>60083.333333333336</v>
      </c>
      <c r="AE21" s="50">
        <f t="shared" si="36"/>
        <v>60083.333333333336</v>
      </c>
      <c r="AF21" s="50"/>
      <c r="AG21" s="14">
        <f>AY21/12*8</f>
        <v>68666.66666666667</v>
      </c>
      <c r="AH21" s="14">
        <f t="shared" si="37"/>
        <v>68666.66666666667</v>
      </c>
      <c r="AI21" s="23">
        <f>AC21+AF21</f>
        <v>53828</v>
      </c>
      <c r="AJ21" s="50"/>
      <c r="AK21" s="50">
        <f>AY21/12*9</f>
        <v>77250</v>
      </c>
      <c r="AL21" s="50">
        <f t="shared" si="38"/>
        <v>77250</v>
      </c>
      <c r="AM21" s="23">
        <f t="shared" si="27"/>
        <v>0</v>
      </c>
      <c r="AN21" s="23">
        <f t="shared" si="28"/>
        <v>53828</v>
      </c>
      <c r="AO21" s="50"/>
      <c r="AP21" s="50">
        <f>AY21/12*10</f>
        <v>85833.33333333334</v>
      </c>
      <c r="AQ21" s="50">
        <f t="shared" si="39"/>
        <v>85833.33333333334</v>
      </c>
      <c r="AR21" s="23">
        <f>AN21+AO21</f>
        <v>53828</v>
      </c>
      <c r="AS21" s="50"/>
      <c r="AT21" s="50">
        <f>AY21/12*11</f>
        <v>94416.66666666667</v>
      </c>
      <c r="AU21" s="50">
        <f t="shared" si="40"/>
        <v>94416.66666666667</v>
      </c>
      <c r="AV21" s="23">
        <f>AR21+AS21</f>
        <v>53828</v>
      </c>
      <c r="AW21" s="50"/>
      <c r="AX21" s="23">
        <f>SUM(N21,Z21,AM21,AO21,AS21,AW21)</f>
        <v>53828</v>
      </c>
      <c r="AY21" s="50">
        <v>103000</v>
      </c>
      <c r="AZ21" s="50">
        <v>103000</v>
      </c>
      <c r="BA21" s="77"/>
    </row>
    <row r="22" spans="1:52" ht="14.25" thickBot="1">
      <c r="A22" s="9"/>
      <c r="B22" s="94"/>
      <c r="C22" s="95"/>
      <c r="D22" s="5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56"/>
      <c r="AE22" s="56"/>
      <c r="AF22" s="25"/>
      <c r="AG22" s="78"/>
      <c r="AH22" s="78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56"/>
      <c r="AZ22" s="56"/>
    </row>
    <row r="23" spans="1:52" ht="28.5" customHeight="1" thickBot="1">
      <c r="A23" s="32"/>
      <c r="B23" s="31"/>
      <c r="C23" s="39" t="s">
        <v>29</v>
      </c>
      <c r="D23" s="57" t="s">
        <v>0</v>
      </c>
      <c r="E23" s="57" t="s">
        <v>25</v>
      </c>
      <c r="F23" s="38" t="s">
        <v>45</v>
      </c>
      <c r="G23" s="57" t="s">
        <v>1</v>
      </c>
      <c r="H23" s="57" t="s">
        <v>26</v>
      </c>
      <c r="I23" s="38" t="s">
        <v>46</v>
      </c>
      <c r="J23" s="84" t="s">
        <v>57</v>
      </c>
      <c r="K23" s="57" t="s">
        <v>2</v>
      </c>
      <c r="L23" s="38" t="s">
        <v>27</v>
      </c>
      <c r="M23" s="38" t="s">
        <v>47</v>
      </c>
      <c r="N23" s="90" t="s">
        <v>58</v>
      </c>
      <c r="O23" s="57" t="s">
        <v>3</v>
      </c>
      <c r="P23" s="38" t="s">
        <v>30</v>
      </c>
      <c r="Q23" s="38" t="s">
        <v>48</v>
      </c>
      <c r="R23" s="90" t="s">
        <v>60</v>
      </c>
      <c r="S23" s="57" t="s">
        <v>4</v>
      </c>
      <c r="T23" s="38" t="s">
        <v>31</v>
      </c>
      <c r="U23" s="38" t="s">
        <v>49</v>
      </c>
      <c r="V23" s="84" t="s">
        <v>59</v>
      </c>
      <c r="W23" s="57" t="s">
        <v>5</v>
      </c>
      <c r="X23" s="82" t="s">
        <v>39</v>
      </c>
      <c r="Y23" s="82" t="s">
        <v>50</v>
      </c>
      <c r="Z23" s="90" t="s">
        <v>61</v>
      </c>
      <c r="AA23" s="90" t="s">
        <v>62</v>
      </c>
      <c r="AB23" s="57" t="s">
        <v>6</v>
      </c>
      <c r="AC23" s="84" t="s">
        <v>63</v>
      </c>
      <c r="AD23" s="82" t="s">
        <v>40</v>
      </c>
      <c r="AE23" s="82" t="s">
        <v>51</v>
      </c>
      <c r="AF23" s="72" t="s">
        <v>7</v>
      </c>
      <c r="AG23" s="81" t="s">
        <v>41</v>
      </c>
      <c r="AH23" s="81" t="s">
        <v>52</v>
      </c>
      <c r="AI23" s="84" t="s">
        <v>64</v>
      </c>
      <c r="AJ23" s="72" t="s">
        <v>8</v>
      </c>
      <c r="AK23" s="38" t="s">
        <v>42</v>
      </c>
      <c r="AL23" s="38" t="s">
        <v>53</v>
      </c>
      <c r="AM23" s="84" t="s">
        <v>65</v>
      </c>
      <c r="AN23" s="84" t="s">
        <v>66</v>
      </c>
      <c r="AO23" s="72" t="s">
        <v>9</v>
      </c>
      <c r="AP23" s="81" t="s">
        <v>43</v>
      </c>
      <c r="AQ23" s="81" t="s">
        <v>54</v>
      </c>
      <c r="AR23" s="84" t="s">
        <v>67</v>
      </c>
      <c r="AS23" s="72" t="s">
        <v>10</v>
      </c>
      <c r="AT23" s="81" t="s">
        <v>44</v>
      </c>
      <c r="AU23" s="81" t="s">
        <v>55</v>
      </c>
      <c r="AV23" s="84" t="s">
        <v>68</v>
      </c>
      <c r="AW23" s="74" t="s">
        <v>11</v>
      </c>
      <c r="AX23" s="91" t="s">
        <v>69</v>
      </c>
      <c r="AY23" s="85" t="s">
        <v>22</v>
      </c>
      <c r="AZ23" s="85" t="s">
        <v>36</v>
      </c>
    </row>
    <row r="24" spans="1:52" ht="12.75" hidden="1">
      <c r="A24" s="16">
        <v>1121</v>
      </c>
      <c r="B24" s="6">
        <v>641</v>
      </c>
      <c r="C24" s="13" t="s">
        <v>12</v>
      </c>
      <c r="D24" s="50">
        <v>1285</v>
      </c>
      <c r="E24" s="50"/>
      <c r="F24" s="50"/>
      <c r="G24" s="50">
        <v>306</v>
      </c>
      <c r="H24" s="23"/>
      <c r="I24" s="23"/>
      <c r="J24" s="23"/>
      <c r="K24" s="50">
        <v>298</v>
      </c>
      <c r="L24" s="50"/>
      <c r="M24" s="50"/>
      <c r="N24" s="23">
        <f aca="true" t="shared" si="41" ref="N24:N31">SUM(D24:K24)</f>
        <v>1889</v>
      </c>
      <c r="O24" s="50">
        <v>3946</v>
      </c>
      <c r="P24" s="50"/>
      <c r="Q24" s="50"/>
      <c r="R24" s="23">
        <f aca="true" t="shared" si="42" ref="R24:R32">SUM(N24:O24)</f>
        <v>5835</v>
      </c>
      <c r="S24" s="50">
        <v>138</v>
      </c>
      <c r="T24" s="50"/>
      <c r="U24" s="50"/>
      <c r="V24" s="23"/>
      <c r="W24" s="50">
        <v>302</v>
      </c>
      <c r="X24" s="50"/>
      <c r="Y24" s="50"/>
      <c r="Z24" s="23">
        <f>SUM(O24,S24:W24)</f>
        <v>4386</v>
      </c>
      <c r="AA24" s="23">
        <f aca="true" t="shared" si="43" ref="AA24:AA31">SUM(N24,Z24)</f>
        <v>6275</v>
      </c>
      <c r="AB24" s="50">
        <v>9934</v>
      </c>
      <c r="AC24" s="23">
        <f>SUM(N24,Z24,AB24)</f>
        <v>16209</v>
      </c>
      <c r="AD24" s="50"/>
      <c r="AE24" s="50"/>
      <c r="AF24" s="50">
        <v>0</v>
      </c>
      <c r="AG24" s="14"/>
      <c r="AH24" s="14"/>
      <c r="AI24" s="23">
        <f>SUM(AA24,AB24:AF24)</f>
        <v>32418</v>
      </c>
      <c r="AJ24" s="50">
        <v>4127</v>
      </c>
      <c r="AK24" s="50"/>
      <c r="AL24" s="50"/>
      <c r="AM24" s="23">
        <f aca="true" t="shared" si="44" ref="AM24:AM33">SUM(AB24,AF24,AJ24)</f>
        <v>14061</v>
      </c>
      <c r="AN24" s="23">
        <f aca="true" t="shared" si="45" ref="AN24:AN33">SUM(N24+Z24+AM24)</f>
        <v>20336</v>
      </c>
      <c r="AO24" s="50">
        <v>920</v>
      </c>
      <c r="AP24" s="50"/>
      <c r="AQ24" s="50"/>
      <c r="AR24" s="23"/>
      <c r="AS24" s="50">
        <v>321</v>
      </c>
      <c r="AT24" s="50"/>
      <c r="AU24" s="50"/>
      <c r="AV24" s="23"/>
      <c r="AW24" s="51">
        <v>3015</v>
      </c>
      <c r="AX24" s="23" t="e">
        <f>SUM(N24,Z24,AM24,#REF!)</f>
        <v>#REF!</v>
      </c>
      <c r="AY24" s="50"/>
      <c r="AZ24" s="50"/>
    </row>
    <row r="25" spans="1:52" ht="12.75" hidden="1">
      <c r="A25" s="16">
        <v>1121</v>
      </c>
      <c r="B25" s="6">
        <v>641</v>
      </c>
      <c r="C25" s="7" t="s">
        <v>13</v>
      </c>
      <c r="D25" s="50">
        <v>1675</v>
      </c>
      <c r="E25" s="50"/>
      <c r="F25" s="50"/>
      <c r="G25" s="50">
        <v>271</v>
      </c>
      <c r="H25" s="23"/>
      <c r="I25" s="23"/>
      <c r="J25" s="23"/>
      <c r="K25" s="50">
        <v>4181</v>
      </c>
      <c r="L25" s="50"/>
      <c r="M25" s="50"/>
      <c r="N25" s="23">
        <f t="shared" si="41"/>
        <v>6127</v>
      </c>
      <c r="O25" s="50">
        <v>1252</v>
      </c>
      <c r="P25" s="50"/>
      <c r="Q25" s="50"/>
      <c r="R25" s="23">
        <f t="shared" si="42"/>
        <v>7379</v>
      </c>
      <c r="S25" s="50">
        <v>113</v>
      </c>
      <c r="T25" s="50"/>
      <c r="U25" s="50"/>
      <c r="V25" s="23"/>
      <c r="W25" s="50">
        <v>4360</v>
      </c>
      <c r="X25" s="50"/>
      <c r="Y25" s="50"/>
      <c r="Z25" s="23">
        <f>SUM(O25,S25:W25)</f>
        <v>5725</v>
      </c>
      <c r="AA25" s="23">
        <f t="shared" si="43"/>
        <v>11852</v>
      </c>
      <c r="AB25" s="50">
        <v>6566</v>
      </c>
      <c r="AC25" s="23">
        <f>SUM(N25,Z25,AB25)</f>
        <v>18418</v>
      </c>
      <c r="AD25" s="50"/>
      <c r="AE25" s="50"/>
      <c r="AF25" s="50">
        <v>0</v>
      </c>
      <c r="AG25" s="14"/>
      <c r="AH25" s="14"/>
      <c r="AI25" s="23">
        <f>SUM(AA25,AB25:AF25)</f>
        <v>36836</v>
      </c>
      <c r="AJ25" s="50">
        <v>6</v>
      </c>
      <c r="AK25" s="50"/>
      <c r="AL25" s="50"/>
      <c r="AM25" s="23">
        <f t="shared" si="44"/>
        <v>6572</v>
      </c>
      <c r="AN25" s="23">
        <f t="shared" si="45"/>
        <v>18424</v>
      </c>
      <c r="AO25" s="50">
        <v>4648</v>
      </c>
      <c r="AP25" s="50"/>
      <c r="AQ25" s="50"/>
      <c r="AR25" s="23"/>
      <c r="AS25" s="50">
        <v>675</v>
      </c>
      <c r="AT25" s="50"/>
      <c r="AU25" s="50"/>
      <c r="AV25" s="23"/>
      <c r="AW25" s="51">
        <v>3231</v>
      </c>
      <c r="AX25" s="23" t="e">
        <f>SUM(N25,Z25,AM25,#REF!)</f>
        <v>#REF!</v>
      </c>
      <c r="AY25" s="50"/>
      <c r="AZ25" s="50"/>
    </row>
    <row r="26" spans="1:52" ht="12.75" hidden="1">
      <c r="A26" s="16">
        <v>1121</v>
      </c>
      <c r="B26" s="6">
        <v>641</v>
      </c>
      <c r="C26" s="3" t="s">
        <v>14</v>
      </c>
      <c r="D26" s="50">
        <v>2104</v>
      </c>
      <c r="E26" s="50"/>
      <c r="F26" s="50"/>
      <c r="G26" s="50">
        <v>324</v>
      </c>
      <c r="H26" s="23"/>
      <c r="I26" s="23"/>
      <c r="J26" s="23"/>
      <c r="K26" s="50">
        <v>4338</v>
      </c>
      <c r="L26" s="50"/>
      <c r="M26" s="50"/>
      <c r="N26" s="23">
        <f t="shared" si="41"/>
        <v>6766</v>
      </c>
      <c r="O26" s="54">
        <v>904</v>
      </c>
      <c r="P26" s="54"/>
      <c r="Q26" s="54"/>
      <c r="R26" s="23">
        <f t="shared" si="42"/>
        <v>7670</v>
      </c>
      <c r="S26" s="54">
        <v>0</v>
      </c>
      <c r="T26" s="54"/>
      <c r="U26" s="54"/>
      <c r="V26" s="24"/>
      <c r="W26" s="50">
        <v>4263</v>
      </c>
      <c r="X26" s="50"/>
      <c r="Y26" s="50"/>
      <c r="Z26" s="23">
        <f>SUM(O26,S26:W26)</f>
        <v>5167</v>
      </c>
      <c r="AA26" s="23">
        <f t="shared" si="43"/>
        <v>11933</v>
      </c>
      <c r="AB26" s="50">
        <v>7166</v>
      </c>
      <c r="AC26" s="23">
        <f>SUM(N26,Z26,AB26)</f>
        <v>19099</v>
      </c>
      <c r="AD26" s="50"/>
      <c r="AE26" s="50"/>
      <c r="AF26" s="54">
        <v>0</v>
      </c>
      <c r="AG26" s="15"/>
      <c r="AH26" s="15"/>
      <c r="AI26" s="23">
        <f>SUM(AA26,AB26:AF26)</f>
        <v>38198</v>
      </c>
      <c r="AJ26" s="50">
        <v>1169</v>
      </c>
      <c r="AK26" s="50"/>
      <c r="AL26" s="50"/>
      <c r="AM26" s="23">
        <f t="shared" si="44"/>
        <v>8335</v>
      </c>
      <c r="AN26" s="23">
        <f t="shared" si="45"/>
        <v>20268</v>
      </c>
      <c r="AO26" s="50">
        <v>3822</v>
      </c>
      <c r="AP26" s="50"/>
      <c r="AQ26" s="50"/>
      <c r="AR26" s="23"/>
      <c r="AS26" s="54">
        <v>255</v>
      </c>
      <c r="AT26" s="54"/>
      <c r="AU26" s="54"/>
      <c r="AV26" s="24"/>
      <c r="AW26" s="51">
        <v>4818</v>
      </c>
      <c r="AX26" s="23" t="e">
        <f>SUM(N26,Z26,AM26,#REF!)</f>
        <v>#REF!</v>
      </c>
      <c r="AY26" s="50"/>
      <c r="AZ26" s="50"/>
    </row>
    <row r="27" spans="1:52" ht="12.75" hidden="1">
      <c r="A27" s="16">
        <v>1121</v>
      </c>
      <c r="B27" s="6">
        <v>641</v>
      </c>
      <c r="C27" s="3" t="s">
        <v>16</v>
      </c>
      <c r="D27" s="50">
        <v>398</v>
      </c>
      <c r="E27" s="50"/>
      <c r="F27" s="50"/>
      <c r="G27" s="50">
        <v>298</v>
      </c>
      <c r="H27" s="23"/>
      <c r="I27" s="23"/>
      <c r="J27" s="23"/>
      <c r="K27" s="50">
        <v>2851</v>
      </c>
      <c r="L27" s="50"/>
      <c r="M27" s="50"/>
      <c r="N27" s="23">
        <f t="shared" si="41"/>
        <v>3547</v>
      </c>
      <c r="O27" s="50">
        <v>3491</v>
      </c>
      <c r="P27" s="50"/>
      <c r="Q27" s="50"/>
      <c r="R27" s="23">
        <f t="shared" si="42"/>
        <v>7038</v>
      </c>
      <c r="S27" s="54">
        <v>0</v>
      </c>
      <c r="T27" s="54"/>
      <c r="U27" s="54"/>
      <c r="V27" s="24"/>
      <c r="W27" s="50">
        <v>2941</v>
      </c>
      <c r="X27" s="50"/>
      <c r="Y27" s="50"/>
      <c r="Z27" s="23">
        <f>SUM(O27,S27:W27)</f>
        <v>6432</v>
      </c>
      <c r="AA27" s="23">
        <f t="shared" si="43"/>
        <v>9979</v>
      </c>
      <c r="AB27" s="50">
        <v>10559</v>
      </c>
      <c r="AC27" s="23">
        <f>SUM(N27,Z27,AB27)</f>
        <v>20538</v>
      </c>
      <c r="AD27" s="50"/>
      <c r="AE27" s="50"/>
      <c r="AF27" s="54">
        <v>0</v>
      </c>
      <c r="AG27" s="15"/>
      <c r="AH27" s="15"/>
      <c r="AI27" s="23">
        <f>SUM(AA27,AB27:AF27)</f>
        <v>41076</v>
      </c>
      <c r="AJ27" s="50">
        <v>4002</v>
      </c>
      <c r="AK27" s="50"/>
      <c r="AL27" s="50"/>
      <c r="AM27" s="23">
        <f t="shared" si="44"/>
        <v>14561</v>
      </c>
      <c r="AN27" s="23">
        <f t="shared" si="45"/>
        <v>24540</v>
      </c>
      <c r="AO27" s="50">
        <v>3317</v>
      </c>
      <c r="AP27" s="50"/>
      <c r="AQ27" s="50"/>
      <c r="AR27" s="23"/>
      <c r="AS27" s="54">
        <v>636</v>
      </c>
      <c r="AT27" s="54"/>
      <c r="AU27" s="54"/>
      <c r="AV27" s="24"/>
      <c r="AW27" s="51">
        <v>3779</v>
      </c>
      <c r="AX27" s="23" t="e">
        <f>SUM(N27,Z27,AM27,#REF!)</f>
        <v>#REF!</v>
      </c>
      <c r="AY27" s="50"/>
      <c r="AZ27" s="50"/>
    </row>
    <row r="28" spans="1:52" ht="12.75" hidden="1">
      <c r="A28" s="16">
        <v>1121</v>
      </c>
      <c r="B28" s="6">
        <v>641</v>
      </c>
      <c r="C28" s="3" t="s">
        <v>17</v>
      </c>
      <c r="D28" s="50">
        <v>3156</v>
      </c>
      <c r="E28" s="50"/>
      <c r="F28" s="50"/>
      <c r="G28" s="50">
        <v>204</v>
      </c>
      <c r="H28" s="23"/>
      <c r="I28" s="23"/>
      <c r="J28" s="23"/>
      <c r="K28" s="50">
        <v>3428</v>
      </c>
      <c r="L28" s="50"/>
      <c r="M28" s="50"/>
      <c r="N28" s="23">
        <f t="shared" si="41"/>
        <v>6788</v>
      </c>
      <c r="O28" s="50">
        <v>3908</v>
      </c>
      <c r="P28" s="50"/>
      <c r="Q28" s="50"/>
      <c r="R28" s="23">
        <f t="shared" si="42"/>
        <v>10696</v>
      </c>
      <c r="S28" s="54">
        <v>28</v>
      </c>
      <c r="T28" s="54"/>
      <c r="U28" s="54"/>
      <c r="V28" s="24"/>
      <c r="W28" s="50">
        <v>3619</v>
      </c>
      <c r="X28" s="50"/>
      <c r="Y28" s="50"/>
      <c r="Z28" s="23">
        <f>SUM(O28,S28:W28)</f>
        <v>7555</v>
      </c>
      <c r="AA28" s="23">
        <f t="shared" si="43"/>
        <v>14343</v>
      </c>
      <c r="AB28" s="50">
        <v>9282</v>
      </c>
      <c r="AC28" s="23">
        <f aca="true" t="shared" si="46" ref="AC28:AC33">SUM(AA28,AB28)</f>
        <v>23625</v>
      </c>
      <c r="AD28" s="50"/>
      <c r="AE28" s="50"/>
      <c r="AF28" s="54">
        <v>0</v>
      </c>
      <c r="AG28" s="15"/>
      <c r="AH28" s="15"/>
      <c r="AI28" s="23">
        <f>SUM(AA28,AB28:AF28)</f>
        <v>47250</v>
      </c>
      <c r="AJ28" s="50">
        <v>1854</v>
      </c>
      <c r="AK28" s="50"/>
      <c r="AL28" s="50"/>
      <c r="AM28" s="23">
        <f t="shared" si="44"/>
        <v>11136</v>
      </c>
      <c r="AN28" s="23">
        <f t="shared" si="45"/>
        <v>25479</v>
      </c>
      <c r="AO28" s="50">
        <v>3202</v>
      </c>
      <c r="AP28" s="50"/>
      <c r="AQ28" s="50"/>
      <c r="AR28" s="23"/>
      <c r="AS28" s="54">
        <v>691</v>
      </c>
      <c r="AT28" s="54"/>
      <c r="AU28" s="54"/>
      <c r="AV28" s="24"/>
      <c r="AW28" s="51">
        <v>3758</v>
      </c>
      <c r="AX28" s="23" t="e">
        <f>SUM(N28,Z28,AM28,#REF!)</f>
        <v>#REF!</v>
      </c>
      <c r="AY28" s="50"/>
      <c r="AZ28" s="50"/>
    </row>
    <row r="29" spans="1:52" ht="12.75" hidden="1">
      <c r="A29" s="6">
        <v>1121</v>
      </c>
      <c r="B29" s="6">
        <v>641</v>
      </c>
      <c r="C29" s="3" t="s">
        <v>18</v>
      </c>
      <c r="D29" s="50">
        <v>2949</v>
      </c>
      <c r="E29" s="50"/>
      <c r="F29" s="50"/>
      <c r="G29" s="50">
        <v>339</v>
      </c>
      <c r="H29" s="23"/>
      <c r="I29" s="23"/>
      <c r="J29" s="23"/>
      <c r="K29" s="50">
        <v>3594</v>
      </c>
      <c r="L29" s="50"/>
      <c r="M29" s="50"/>
      <c r="N29" s="23">
        <f t="shared" si="41"/>
        <v>6882</v>
      </c>
      <c r="O29" s="50">
        <v>4036</v>
      </c>
      <c r="P29" s="50"/>
      <c r="Q29" s="50"/>
      <c r="R29" s="23">
        <f t="shared" si="42"/>
        <v>10918</v>
      </c>
      <c r="S29" s="54">
        <v>92</v>
      </c>
      <c r="T29" s="54"/>
      <c r="U29" s="54"/>
      <c r="V29" s="23">
        <f>SUM(R29:S29)</f>
        <v>11010</v>
      </c>
      <c r="W29" s="50">
        <v>6308</v>
      </c>
      <c r="X29" s="50"/>
      <c r="Y29" s="50"/>
      <c r="Z29" s="23">
        <f aca="true" t="shared" si="47" ref="Z29:Z36">SUM(O29,S29,W29)</f>
        <v>10436</v>
      </c>
      <c r="AA29" s="23">
        <f t="shared" si="43"/>
        <v>17318</v>
      </c>
      <c r="AB29" s="50">
        <v>9785</v>
      </c>
      <c r="AC29" s="23">
        <f t="shared" si="46"/>
        <v>27103</v>
      </c>
      <c r="AD29" s="50"/>
      <c r="AE29" s="50"/>
      <c r="AF29" s="54">
        <v>0</v>
      </c>
      <c r="AG29" s="15"/>
      <c r="AH29" s="15"/>
      <c r="AI29" s="23">
        <f aca="true" t="shared" si="48" ref="AI29:AI36">AA29+AB29+AF29</f>
        <v>27103</v>
      </c>
      <c r="AJ29" s="50">
        <v>1304</v>
      </c>
      <c r="AK29" s="50"/>
      <c r="AL29" s="50"/>
      <c r="AM29" s="23">
        <f t="shared" si="44"/>
        <v>11089</v>
      </c>
      <c r="AN29" s="23">
        <f t="shared" si="45"/>
        <v>28407</v>
      </c>
      <c r="AO29" s="50">
        <v>5406</v>
      </c>
      <c r="AP29" s="50"/>
      <c r="AQ29" s="50"/>
      <c r="AR29" s="23">
        <f aca="true" t="shared" si="49" ref="AR29:AR36">AN29+AO29</f>
        <v>33813</v>
      </c>
      <c r="AS29" s="54">
        <v>624</v>
      </c>
      <c r="AT29" s="54"/>
      <c r="AU29" s="54"/>
      <c r="AV29" s="23">
        <f aca="true" t="shared" si="50" ref="AV29:AV36">AR29+AS29</f>
        <v>34437</v>
      </c>
      <c r="AW29" s="51">
        <v>2715</v>
      </c>
      <c r="AX29" s="23" t="e">
        <f>SUM(N29,Z29,AM29,#REF!)</f>
        <v>#REF!</v>
      </c>
      <c r="AY29" s="50">
        <v>32151</v>
      </c>
      <c r="AZ29" s="50">
        <v>32151</v>
      </c>
    </row>
    <row r="30" spans="1:52" ht="12.75" hidden="1">
      <c r="A30" s="64">
        <v>1121</v>
      </c>
      <c r="B30" s="63">
        <v>641</v>
      </c>
      <c r="C30" s="3" t="s">
        <v>20</v>
      </c>
      <c r="D30" s="50">
        <v>5298</v>
      </c>
      <c r="E30" s="50"/>
      <c r="F30" s="50"/>
      <c r="G30" s="50">
        <v>290</v>
      </c>
      <c r="H30" s="23"/>
      <c r="I30" s="23"/>
      <c r="J30" s="23"/>
      <c r="K30" s="50">
        <v>5307</v>
      </c>
      <c r="L30" s="50"/>
      <c r="M30" s="50"/>
      <c r="N30" s="23">
        <f t="shared" si="41"/>
        <v>10895</v>
      </c>
      <c r="O30" s="50">
        <v>3898</v>
      </c>
      <c r="P30" s="50"/>
      <c r="Q30" s="50"/>
      <c r="R30" s="23">
        <f t="shared" si="42"/>
        <v>14793</v>
      </c>
      <c r="S30" s="54">
        <v>361</v>
      </c>
      <c r="T30" s="54"/>
      <c r="U30" s="54"/>
      <c r="V30" s="23">
        <f>SUM(R30:S30)</f>
        <v>15154</v>
      </c>
      <c r="W30" s="50">
        <v>2761</v>
      </c>
      <c r="X30" s="50"/>
      <c r="Y30" s="50"/>
      <c r="Z30" s="23">
        <f t="shared" si="47"/>
        <v>7020</v>
      </c>
      <c r="AA30" s="23">
        <f t="shared" si="43"/>
        <v>17915</v>
      </c>
      <c r="AB30" s="50">
        <v>14171</v>
      </c>
      <c r="AC30" s="23">
        <f t="shared" si="46"/>
        <v>32086</v>
      </c>
      <c r="AD30" s="50"/>
      <c r="AE30" s="50"/>
      <c r="AF30" s="54">
        <v>89</v>
      </c>
      <c r="AG30" s="15"/>
      <c r="AH30" s="15"/>
      <c r="AI30" s="23">
        <f t="shared" si="48"/>
        <v>32175</v>
      </c>
      <c r="AJ30" s="50">
        <v>5109</v>
      </c>
      <c r="AK30" s="50"/>
      <c r="AL30" s="50"/>
      <c r="AM30" s="23">
        <f t="shared" si="44"/>
        <v>19369</v>
      </c>
      <c r="AN30" s="23">
        <f t="shared" si="45"/>
        <v>37284</v>
      </c>
      <c r="AO30" s="50">
        <v>5047</v>
      </c>
      <c r="AP30" s="50"/>
      <c r="AQ30" s="50"/>
      <c r="AR30" s="23">
        <f t="shared" si="49"/>
        <v>42331</v>
      </c>
      <c r="AS30" s="54">
        <v>509</v>
      </c>
      <c r="AT30" s="54"/>
      <c r="AU30" s="54"/>
      <c r="AV30" s="23">
        <f t="shared" si="50"/>
        <v>42840</v>
      </c>
      <c r="AW30" s="51">
        <v>2168</v>
      </c>
      <c r="AX30" s="23" t="e">
        <f>SUM(N30,Z30,AM30,#REF!)</f>
        <v>#REF!</v>
      </c>
      <c r="AY30" s="50">
        <v>38240</v>
      </c>
      <c r="AZ30" s="50">
        <v>38240</v>
      </c>
    </row>
    <row r="31" spans="1:52" ht="12.75" hidden="1">
      <c r="A31" s="64">
        <v>1121</v>
      </c>
      <c r="B31" s="63">
        <v>641</v>
      </c>
      <c r="C31" s="3" t="s">
        <v>21</v>
      </c>
      <c r="D31" s="50">
        <v>6285</v>
      </c>
      <c r="E31" s="50"/>
      <c r="F31" s="50"/>
      <c r="G31" s="50">
        <v>280</v>
      </c>
      <c r="H31" s="23"/>
      <c r="I31" s="23"/>
      <c r="J31" s="23"/>
      <c r="K31" s="50">
        <v>2223</v>
      </c>
      <c r="L31" s="50"/>
      <c r="M31" s="50"/>
      <c r="N31" s="23">
        <f t="shared" si="41"/>
        <v>8788</v>
      </c>
      <c r="O31" s="50">
        <v>5527</v>
      </c>
      <c r="P31" s="50"/>
      <c r="Q31" s="50"/>
      <c r="R31" s="23">
        <f t="shared" si="42"/>
        <v>14315</v>
      </c>
      <c r="S31" s="54">
        <v>0</v>
      </c>
      <c r="T31" s="54"/>
      <c r="U31" s="54"/>
      <c r="V31" s="23">
        <f>SUM(R31:S31)</f>
        <v>14315</v>
      </c>
      <c r="W31" s="50">
        <v>3707</v>
      </c>
      <c r="X31" s="50"/>
      <c r="Y31" s="50"/>
      <c r="Z31" s="23">
        <f t="shared" si="47"/>
        <v>9234</v>
      </c>
      <c r="AA31" s="23">
        <f t="shared" si="43"/>
        <v>18022</v>
      </c>
      <c r="AB31" s="50">
        <v>7657</v>
      </c>
      <c r="AC31" s="23">
        <f t="shared" si="46"/>
        <v>25679</v>
      </c>
      <c r="AD31" s="52" t="e">
        <f>#REF!/12*7</f>
        <v>#REF!</v>
      </c>
      <c r="AE31" s="52"/>
      <c r="AF31" s="54">
        <v>0</v>
      </c>
      <c r="AG31" s="22" t="e">
        <f>#REF!/12*8</f>
        <v>#REF!</v>
      </c>
      <c r="AH31" s="22"/>
      <c r="AI31" s="23">
        <f t="shared" si="48"/>
        <v>25679</v>
      </c>
      <c r="AJ31" s="50">
        <v>1790</v>
      </c>
      <c r="AK31" s="52" t="e">
        <f>#REF!/12*9</f>
        <v>#REF!</v>
      </c>
      <c r="AL31" s="52"/>
      <c r="AM31" s="23">
        <f t="shared" si="44"/>
        <v>9447</v>
      </c>
      <c r="AN31" s="23">
        <f t="shared" si="45"/>
        <v>27469</v>
      </c>
      <c r="AO31" s="50">
        <v>2501</v>
      </c>
      <c r="AP31" s="52" t="e">
        <f>#REF!/12*10</f>
        <v>#REF!</v>
      </c>
      <c r="AQ31" s="52"/>
      <c r="AR31" s="23">
        <f t="shared" si="49"/>
        <v>29970</v>
      </c>
      <c r="AS31" s="54">
        <v>175</v>
      </c>
      <c r="AT31" s="52" t="e">
        <f>#REF!/12*11</f>
        <v>#REF!</v>
      </c>
      <c r="AU31" s="52"/>
      <c r="AV31" s="23">
        <f t="shared" si="50"/>
        <v>30145</v>
      </c>
      <c r="AW31" s="51">
        <v>1532</v>
      </c>
      <c r="AX31" s="23" t="e">
        <f>SUM(N31,Z31,AM31,#REF!)</f>
        <v>#REF!</v>
      </c>
      <c r="AY31" s="50">
        <v>37150</v>
      </c>
      <c r="AZ31" s="50">
        <v>37150</v>
      </c>
    </row>
    <row r="32" spans="1:52" ht="12.75" hidden="1">
      <c r="A32" s="66">
        <v>1121</v>
      </c>
      <c r="B32" s="2">
        <v>641</v>
      </c>
      <c r="C32" s="46" t="s">
        <v>24</v>
      </c>
      <c r="D32" s="50">
        <v>4695</v>
      </c>
      <c r="E32" s="50">
        <f aca="true" t="shared" si="51" ref="E32:E40">AY32/12*1</f>
        <v>2941.0833333333335</v>
      </c>
      <c r="F32" s="50"/>
      <c r="G32" s="50">
        <v>214</v>
      </c>
      <c r="H32" s="50">
        <f aca="true" t="shared" si="52" ref="H32:H37">AY32/12*2</f>
        <v>5882.166666666667</v>
      </c>
      <c r="I32" s="50"/>
      <c r="J32" s="23"/>
      <c r="K32" s="50">
        <v>6115</v>
      </c>
      <c r="L32" s="50">
        <f aca="true" t="shared" si="53" ref="L32:L40">AY32/12*3</f>
        <v>8823.25</v>
      </c>
      <c r="M32" s="50"/>
      <c r="N32" s="23">
        <f aca="true" t="shared" si="54" ref="N32:N37">SUM(D32,G32,K32)</f>
        <v>11024</v>
      </c>
      <c r="O32" s="50">
        <v>1472</v>
      </c>
      <c r="P32" s="50">
        <f aca="true" t="shared" si="55" ref="P32:P40">AY32/12*4</f>
        <v>11764.333333333334</v>
      </c>
      <c r="Q32" s="50"/>
      <c r="R32" s="23">
        <f t="shared" si="42"/>
        <v>12496</v>
      </c>
      <c r="S32" s="50">
        <v>0</v>
      </c>
      <c r="T32" s="50">
        <f aca="true" t="shared" si="56" ref="T32:T40">AY32/12*5</f>
        <v>14705.416666666668</v>
      </c>
      <c r="U32" s="50"/>
      <c r="V32" s="23">
        <f>SUM(R32:S32)</f>
        <v>12496</v>
      </c>
      <c r="W32" s="50">
        <v>5888</v>
      </c>
      <c r="X32" s="50">
        <f aca="true" t="shared" si="57" ref="X32:X40">AY32/12*6</f>
        <v>17646.5</v>
      </c>
      <c r="Y32" s="50"/>
      <c r="Z32" s="23">
        <f t="shared" si="47"/>
        <v>7360</v>
      </c>
      <c r="AA32" s="23">
        <f aca="true" t="shared" si="58" ref="AA32:AA37">SUM(N32,Z32)</f>
        <v>18384</v>
      </c>
      <c r="AB32" s="50">
        <v>6529</v>
      </c>
      <c r="AC32" s="23">
        <f t="shared" si="46"/>
        <v>24913</v>
      </c>
      <c r="AD32" s="52">
        <f aca="true" t="shared" si="59" ref="AD32:AD40">AY32/12*7</f>
        <v>20587.583333333336</v>
      </c>
      <c r="AE32" s="52"/>
      <c r="AF32" s="50">
        <v>0</v>
      </c>
      <c r="AG32" s="22">
        <f aca="true" t="shared" si="60" ref="AG32:AG40">AY32/12*8</f>
        <v>23528.666666666668</v>
      </c>
      <c r="AH32" s="22"/>
      <c r="AI32" s="23">
        <f t="shared" si="48"/>
        <v>24913</v>
      </c>
      <c r="AJ32" s="50">
        <v>3649</v>
      </c>
      <c r="AK32" s="52">
        <f aca="true" t="shared" si="61" ref="AK32:AK40">AY32/12*9</f>
        <v>26469.75</v>
      </c>
      <c r="AL32" s="52"/>
      <c r="AM32" s="23">
        <f t="shared" si="44"/>
        <v>10178</v>
      </c>
      <c r="AN32" s="23">
        <f t="shared" si="45"/>
        <v>28562</v>
      </c>
      <c r="AO32" s="50">
        <v>558</v>
      </c>
      <c r="AP32" s="52">
        <f aca="true" t="shared" si="62" ref="AP32:AP40">AY32/12*10</f>
        <v>29410.833333333336</v>
      </c>
      <c r="AQ32" s="52"/>
      <c r="AR32" s="23">
        <f t="shared" si="49"/>
        <v>29120</v>
      </c>
      <c r="AS32" s="50">
        <v>270</v>
      </c>
      <c r="AT32" s="52">
        <f aca="true" t="shared" si="63" ref="AT32:AT40">AY32/12*11</f>
        <v>32351.916666666668</v>
      </c>
      <c r="AU32" s="52"/>
      <c r="AV32" s="23">
        <f t="shared" si="50"/>
        <v>29390</v>
      </c>
      <c r="AW32" s="50">
        <v>1552</v>
      </c>
      <c r="AX32" s="23" t="e">
        <f>SUM(N32,Z32,AM32,#REF!)</f>
        <v>#REF!</v>
      </c>
      <c r="AY32" s="50">
        <v>35293</v>
      </c>
      <c r="AZ32" s="50">
        <v>35293</v>
      </c>
    </row>
    <row r="33" spans="1:53" ht="12.75" hidden="1">
      <c r="A33" s="66">
        <v>1121</v>
      </c>
      <c r="B33" s="2">
        <v>641</v>
      </c>
      <c r="C33" s="46" t="s">
        <v>32</v>
      </c>
      <c r="D33" s="50">
        <v>4500</v>
      </c>
      <c r="E33" s="50">
        <f t="shared" si="51"/>
        <v>2923.3333333333335</v>
      </c>
      <c r="F33" s="50"/>
      <c r="G33" s="50">
        <v>237</v>
      </c>
      <c r="H33" s="50">
        <f t="shared" si="52"/>
        <v>5846.666666666667</v>
      </c>
      <c r="I33" s="50"/>
      <c r="J33" s="23"/>
      <c r="K33" s="50">
        <v>5704</v>
      </c>
      <c r="L33" s="50">
        <f t="shared" si="53"/>
        <v>8770</v>
      </c>
      <c r="M33" s="50"/>
      <c r="N33" s="23">
        <f t="shared" si="54"/>
        <v>10441</v>
      </c>
      <c r="O33" s="50">
        <v>1228</v>
      </c>
      <c r="P33" s="50">
        <f t="shared" si="55"/>
        <v>11693.333333333334</v>
      </c>
      <c r="Q33" s="50"/>
      <c r="R33" s="23">
        <f>SUM(N33:O33)</f>
        <v>11669</v>
      </c>
      <c r="S33" s="50">
        <v>0</v>
      </c>
      <c r="T33" s="50">
        <f t="shared" si="56"/>
        <v>14616.666666666668</v>
      </c>
      <c r="U33" s="50"/>
      <c r="V33" s="23">
        <f>SUM(R33:S33)</f>
        <v>11669</v>
      </c>
      <c r="W33" s="50">
        <v>1052</v>
      </c>
      <c r="X33" s="50">
        <f t="shared" si="57"/>
        <v>17540</v>
      </c>
      <c r="Y33" s="50"/>
      <c r="Z33" s="23">
        <f t="shared" si="47"/>
        <v>2280</v>
      </c>
      <c r="AA33" s="23">
        <f t="shared" si="58"/>
        <v>12721</v>
      </c>
      <c r="AB33" s="50">
        <v>8503</v>
      </c>
      <c r="AC33" s="23">
        <f t="shared" si="46"/>
        <v>21224</v>
      </c>
      <c r="AD33" s="52">
        <f t="shared" si="59"/>
        <v>20463.333333333336</v>
      </c>
      <c r="AE33" s="52"/>
      <c r="AF33" s="50">
        <v>0</v>
      </c>
      <c r="AG33" s="22">
        <f t="shared" si="60"/>
        <v>23386.666666666668</v>
      </c>
      <c r="AH33" s="22"/>
      <c r="AI33" s="23">
        <f t="shared" si="48"/>
        <v>21224</v>
      </c>
      <c r="AJ33" s="50">
        <v>5992</v>
      </c>
      <c r="AK33" s="52">
        <f t="shared" si="61"/>
        <v>26310</v>
      </c>
      <c r="AL33" s="52"/>
      <c r="AM33" s="23">
        <f t="shared" si="44"/>
        <v>14495</v>
      </c>
      <c r="AN33" s="23">
        <f t="shared" si="45"/>
        <v>27216</v>
      </c>
      <c r="AO33" s="50">
        <v>537</v>
      </c>
      <c r="AP33" s="52">
        <f t="shared" si="62"/>
        <v>29233.333333333336</v>
      </c>
      <c r="AQ33" s="52"/>
      <c r="AR33" s="23">
        <f t="shared" si="49"/>
        <v>27753</v>
      </c>
      <c r="AS33" s="50">
        <v>266</v>
      </c>
      <c r="AT33" s="52">
        <f t="shared" si="63"/>
        <v>32156.666666666668</v>
      </c>
      <c r="AU33" s="52"/>
      <c r="AV33" s="23">
        <f t="shared" si="50"/>
        <v>28019</v>
      </c>
      <c r="AW33" s="50">
        <v>968</v>
      </c>
      <c r="AX33" s="23" t="e">
        <f>SUM(N33,Z33,AM33,#REF!)</f>
        <v>#REF!</v>
      </c>
      <c r="AY33" s="50">
        <v>35080</v>
      </c>
      <c r="AZ33" s="50">
        <v>35080</v>
      </c>
      <c r="BA33" s="77"/>
    </row>
    <row r="34" spans="1:53" ht="12.75" hidden="1">
      <c r="A34" s="66">
        <v>1121</v>
      </c>
      <c r="B34" s="2">
        <v>641</v>
      </c>
      <c r="C34" s="79" t="s">
        <v>33</v>
      </c>
      <c r="D34" s="50">
        <v>5072</v>
      </c>
      <c r="E34" s="50">
        <f t="shared" si="51"/>
        <v>2791.6666666666665</v>
      </c>
      <c r="F34" s="50"/>
      <c r="G34" s="50">
        <v>190</v>
      </c>
      <c r="H34" s="50">
        <f t="shared" si="52"/>
        <v>5583.333333333333</v>
      </c>
      <c r="I34" s="50"/>
      <c r="J34" s="23"/>
      <c r="K34" s="50">
        <v>5678</v>
      </c>
      <c r="L34" s="50">
        <f t="shared" si="53"/>
        <v>8375</v>
      </c>
      <c r="M34" s="50"/>
      <c r="N34" s="23">
        <f t="shared" si="54"/>
        <v>10940</v>
      </c>
      <c r="O34" s="50">
        <v>1497</v>
      </c>
      <c r="P34" s="50">
        <f t="shared" si="55"/>
        <v>11166.666666666666</v>
      </c>
      <c r="Q34" s="50"/>
      <c r="R34" s="23">
        <f aca="true" t="shared" si="64" ref="R34:R40">SUM(N34,O34)</f>
        <v>12437</v>
      </c>
      <c r="S34" s="50">
        <v>0</v>
      </c>
      <c r="T34" s="50">
        <f t="shared" si="56"/>
        <v>13958.333333333332</v>
      </c>
      <c r="U34" s="50"/>
      <c r="V34" s="23">
        <f aca="true" t="shared" si="65" ref="V34:V40">SUM(R34,S34)</f>
        <v>12437</v>
      </c>
      <c r="W34" s="50">
        <v>4843</v>
      </c>
      <c r="X34" s="50">
        <f t="shared" si="57"/>
        <v>16750</v>
      </c>
      <c r="Y34" s="50"/>
      <c r="Z34" s="23">
        <f t="shared" si="47"/>
        <v>6340</v>
      </c>
      <c r="AA34" s="23">
        <f t="shared" si="58"/>
        <v>17280</v>
      </c>
      <c r="AB34" s="50">
        <v>6342</v>
      </c>
      <c r="AC34" s="23">
        <f aca="true" t="shared" si="66" ref="AC34:AC40">SUM(AA34,AB34)</f>
        <v>23622</v>
      </c>
      <c r="AD34" s="52">
        <f t="shared" si="59"/>
        <v>19541.666666666664</v>
      </c>
      <c r="AE34" s="52"/>
      <c r="AF34" s="50">
        <v>0</v>
      </c>
      <c r="AG34" s="22">
        <f t="shared" si="60"/>
        <v>22333.333333333332</v>
      </c>
      <c r="AH34" s="22"/>
      <c r="AI34" s="23">
        <f t="shared" si="48"/>
        <v>23622</v>
      </c>
      <c r="AJ34" s="50">
        <v>3750</v>
      </c>
      <c r="AK34" s="52">
        <f t="shared" si="61"/>
        <v>25125</v>
      </c>
      <c r="AL34" s="52"/>
      <c r="AM34" s="23">
        <f aca="true" t="shared" si="67" ref="AM34:AM40">SUM(AB34,AF34,AJ34)</f>
        <v>10092</v>
      </c>
      <c r="AN34" s="23">
        <f aca="true" t="shared" si="68" ref="AN34:AN40">SUM(N34+Z34+AM34)</f>
        <v>27372</v>
      </c>
      <c r="AO34" s="50">
        <v>3289</v>
      </c>
      <c r="AP34" s="52">
        <f t="shared" si="62"/>
        <v>27916.666666666664</v>
      </c>
      <c r="AQ34" s="52"/>
      <c r="AR34" s="23">
        <f t="shared" si="49"/>
        <v>30661</v>
      </c>
      <c r="AS34" s="50">
        <v>279</v>
      </c>
      <c r="AT34" s="52">
        <f t="shared" si="63"/>
        <v>30708.333333333332</v>
      </c>
      <c r="AU34" s="52"/>
      <c r="AV34" s="23">
        <f t="shared" si="50"/>
        <v>30940</v>
      </c>
      <c r="AW34" s="50">
        <v>1439</v>
      </c>
      <c r="AX34" s="23" t="e">
        <f>SUM(N34,Z34,AM34,#REF!)</f>
        <v>#REF!</v>
      </c>
      <c r="AY34" s="50">
        <v>33500</v>
      </c>
      <c r="AZ34" s="50">
        <v>33500</v>
      </c>
      <c r="BA34" s="77"/>
    </row>
    <row r="35" spans="1:53" ht="12.75" hidden="1">
      <c r="A35" s="66">
        <v>1121</v>
      </c>
      <c r="B35" s="2">
        <v>641</v>
      </c>
      <c r="C35" s="79" t="s">
        <v>34</v>
      </c>
      <c r="D35" s="50">
        <v>4980</v>
      </c>
      <c r="E35" s="50">
        <f t="shared" si="51"/>
        <v>2833.3333333333335</v>
      </c>
      <c r="F35" s="50">
        <f aca="true" t="shared" si="69" ref="F35:F40">AZ35/12*1</f>
        <v>2833.3333333333335</v>
      </c>
      <c r="G35" s="50">
        <v>232</v>
      </c>
      <c r="H35" s="50">
        <f t="shared" si="52"/>
        <v>5666.666666666667</v>
      </c>
      <c r="I35" s="50">
        <f aca="true" t="shared" si="70" ref="I35:I40">AZ35/12*2</f>
        <v>5666.666666666667</v>
      </c>
      <c r="J35" s="23">
        <f aca="true" t="shared" si="71" ref="J35:J40">D35+G35</f>
        <v>5212</v>
      </c>
      <c r="K35" s="50">
        <v>6485</v>
      </c>
      <c r="L35" s="50">
        <f t="shared" si="53"/>
        <v>8500</v>
      </c>
      <c r="M35" s="50">
        <f aca="true" t="shared" si="72" ref="M35:M40">AZ35/12*3</f>
        <v>8500</v>
      </c>
      <c r="N35" s="23">
        <f t="shared" si="54"/>
        <v>11697</v>
      </c>
      <c r="O35" s="50">
        <v>1547</v>
      </c>
      <c r="P35" s="50">
        <f t="shared" si="55"/>
        <v>11333.333333333334</v>
      </c>
      <c r="Q35" s="50">
        <f aca="true" t="shared" si="73" ref="Q35:Q40">AZ35/12*4</f>
        <v>11333.333333333334</v>
      </c>
      <c r="R35" s="23">
        <f t="shared" si="64"/>
        <v>13244</v>
      </c>
      <c r="S35" s="50">
        <v>0</v>
      </c>
      <c r="T35" s="50">
        <f t="shared" si="56"/>
        <v>14166.666666666668</v>
      </c>
      <c r="U35" s="50">
        <f aca="true" t="shared" si="74" ref="U35:U40">AZ35/12*5</f>
        <v>14166.666666666668</v>
      </c>
      <c r="V35" s="23">
        <f t="shared" si="65"/>
        <v>13244</v>
      </c>
      <c r="W35" s="50">
        <v>3832</v>
      </c>
      <c r="X35" s="50">
        <f t="shared" si="57"/>
        <v>17000</v>
      </c>
      <c r="Y35" s="50">
        <f aca="true" t="shared" si="75" ref="Y35:Y40">AZ35/12*6</f>
        <v>17000</v>
      </c>
      <c r="Z35" s="23">
        <f t="shared" si="47"/>
        <v>5379</v>
      </c>
      <c r="AA35" s="23">
        <f t="shared" si="58"/>
        <v>17076</v>
      </c>
      <c r="AB35" s="50">
        <v>9210</v>
      </c>
      <c r="AC35" s="23">
        <f t="shared" si="66"/>
        <v>26286</v>
      </c>
      <c r="AD35" s="52">
        <f t="shared" si="59"/>
        <v>19833.333333333336</v>
      </c>
      <c r="AE35" s="52">
        <f aca="true" t="shared" si="76" ref="AE35:AE40">AZ35/12*7</f>
        <v>19833.333333333336</v>
      </c>
      <c r="AF35" s="50">
        <v>0</v>
      </c>
      <c r="AG35" s="22">
        <f t="shared" si="60"/>
        <v>22666.666666666668</v>
      </c>
      <c r="AH35" s="22">
        <f aca="true" t="shared" si="77" ref="AH35:AH40">AZ35/12*8</f>
        <v>22666.666666666668</v>
      </c>
      <c r="AI35" s="23">
        <f t="shared" si="48"/>
        <v>26286</v>
      </c>
      <c r="AJ35" s="50">
        <v>1706</v>
      </c>
      <c r="AK35" s="52">
        <f t="shared" si="61"/>
        <v>25500</v>
      </c>
      <c r="AL35" s="52">
        <f aca="true" t="shared" si="78" ref="AL35:AL40">AZ35/12*9</f>
        <v>25500</v>
      </c>
      <c r="AM35" s="23">
        <f t="shared" si="67"/>
        <v>10916</v>
      </c>
      <c r="AN35" s="23">
        <f t="shared" si="68"/>
        <v>27992</v>
      </c>
      <c r="AO35" s="50">
        <v>4066</v>
      </c>
      <c r="AP35" s="52">
        <f t="shared" si="62"/>
        <v>28333.333333333336</v>
      </c>
      <c r="AQ35" s="52">
        <f aca="true" t="shared" si="79" ref="AQ35:AQ40">AZ35/12*10</f>
        <v>28333.333333333336</v>
      </c>
      <c r="AR35" s="23">
        <f t="shared" si="49"/>
        <v>32058</v>
      </c>
      <c r="AS35" s="50">
        <v>71</v>
      </c>
      <c r="AT35" s="52">
        <f t="shared" si="63"/>
        <v>31166.666666666668</v>
      </c>
      <c r="AU35" s="52">
        <f aca="true" t="shared" si="80" ref="AU35:AU40">AZ35/12*11</f>
        <v>31166.666666666668</v>
      </c>
      <c r="AV35" s="23">
        <f t="shared" si="50"/>
        <v>32129</v>
      </c>
      <c r="AW35" s="50">
        <v>3645</v>
      </c>
      <c r="AX35" s="23">
        <f aca="true" t="shared" si="81" ref="AX35:AX40">SUM(N35,Z35,AM35,AO35,AS35,AW35)</f>
        <v>35774</v>
      </c>
      <c r="AY35" s="50">
        <v>34000</v>
      </c>
      <c r="AZ35" s="50">
        <v>34000</v>
      </c>
      <c r="BA35" s="77"/>
    </row>
    <row r="36" spans="1:53" ht="12.75" hidden="1">
      <c r="A36" s="66">
        <v>1121</v>
      </c>
      <c r="B36" s="2">
        <v>641</v>
      </c>
      <c r="C36" s="79" t="s">
        <v>35</v>
      </c>
      <c r="D36" s="50">
        <v>3539</v>
      </c>
      <c r="E36" s="50">
        <f t="shared" si="51"/>
        <v>2875</v>
      </c>
      <c r="F36" s="50">
        <f t="shared" si="69"/>
        <v>2880.4166666666665</v>
      </c>
      <c r="G36" s="50">
        <v>281</v>
      </c>
      <c r="H36" s="50">
        <f t="shared" si="52"/>
        <v>5750</v>
      </c>
      <c r="I36" s="50">
        <f t="shared" si="70"/>
        <v>5760.833333333333</v>
      </c>
      <c r="J36" s="23">
        <f t="shared" si="71"/>
        <v>3820</v>
      </c>
      <c r="K36" s="50">
        <v>3723</v>
      </c>
      <c r="L36" s="50">
        <f t="shared" si="53"/>
        <v>8625</v>
      </c>
      <c r="M36" s="50">
        <f t="shared" si="72"/>
        <v>8641.25</v>
      </c>
      <c r="N36" s="23">
        <f t="shared" si="54"/>
        <v>7543</v>
      </c>
      <c r="O36" s="50">
        <v>4498</v>
      </c>
      <c r="P36" s="50">
        <f t="shared" si="55"/>
        <v>11500</v>
      </c>
      <c r="Q36" s="50">
        <f t="shared" si="73"/>
        <v>11521.666666666666</v>
      </c>
      <c r="R36" s="23">
        <f t="shared" si="64"/>
        <v>12041</v>
      </c>
      <c r="S36" s="50">
        <v>11</v>
      </c>
      <c r="T36" s="50">
        <f t="shared" si="56"/>
        <v>14375</v>
      </c>
      <c r="U36" s="50">
        <f t="shared" si="74"/>
        <v>14402.083333333332</v>
      </c>
      <c r="V36" s="23">
        <f t="shared" si="65"/>
        <v>12052</v>
      </c>
      <c r="W36" s="50">
        <v>4005</v>
      </c>
      <c r="X36" s="50">
        <f t="shared" si="57"/>
        <v>17250</v>
      </c>
      <c r="Y36" s="50">
        <f t="shared" si="75"/>
        <v>17282.5</v>
      </c>
      <c r="Z36" s="23">
        <f t="shared" si="47"/>
        <v>8514</v>
      </c>
      <c r="AA36" s="23">
        <f t="shared" si="58"/>
        <v>16057</v>
      </c>
      <c r="AB36" s="50">
        <v>10573</v>
      </c>
      <c r="AC36" s="23">
        <f t="shared" si="66"/>
        <v>26630</v>
      </c>
      <c r="AD36" s="52">
        <f t="shared" si="59"/>
        <v>20125</v>
      </c>
      <c r="AE36" s="52">
        <f t="shared" si="76"/>
        <v>20162.916666666664</v>
      </c>
      <c r="AF36" s="50">
        <v>0</v>
      </c>
      <c r="AG36" s="22">
        <f t="shared" si="60"/>
        <v>23000</v>
      </c>
      <c r="AH36" s="22">
        <f t="shared" si="77"/>
        <v>23043.333333333332</v>
      </c>
      <c r="AI36" s="23">
        <f t="shared" si="48"/>
        <v>26630</v>
      </c>
      <c r="AJ36" s="50">
        <v>5065</v>
      </c>
      <c r="AK36" s="52">
        <f t="shared" si="61"/>
        <v>25875</v>
      </c>
      <c r="AL36" s="52">
        <f t="shared" si="78"/>
        <v>25923.75</v>
      </c>
      <c r="AM36" s="23">
        <f t="shared" si="67"/>
        <v>15638</v>
      </c>
      <c r="AN36" s="23">
        <f t="shared" si="68"/>
        <v>31695</v>
      </c>
      <c r="AO36" s="50">
        <v>1350</v>
      </c>
      <c r="AP36" s="52">
        <f t="shared" si="62"/>
        <v>28750</v>
      </c>
      <c r="AQ36" s="52">
        <f t="shared" si="79"/>
        <v>28804.166666666664</v>
      </c>
      <c r="AR36" s="23">
        <f t="shared" si="49"/>
        <v>33045</v>
      </c>
      <c r="AS36" s="50">
        <v>304</v>
      </c>
      <c r="AT36" s="52">
        <f t="shared" si="63"/>
        <v>31625</v>
      </c>
      <c r="AU36" s="52">
        <f t="shared" si="80"/>
        <v>31684.583333333332</v>
      </c>
      <c r="AV36" s="23">
        <f t="shared" si="50"/>
        <v>33349</v>
      </c>
      <c r="AW36" s="50">
        <v>6599</v>
      </c>
      <c r="AX36" s="23">
        <f t="shared" si="81"/>
        <v>39948</v>
      </c>
      <c r="AY36" s="50">
        <v>34500</v>
      </c>
      <c r="AZ36" s="50">
        <v>34565</v>
      </c>
      <c r="BA36" s="77"/>
    </row>
    <row r="37" spans="1:53" ht="12.75" hidden="1">
      <c r="A37" s="66">
        <v>1121</v>
      </c>
      <c r="B37" s="2">
        <v>641</v>
      </c>
      <c r="C37" s="29" t="s">
        <v>37</v>
      </c>
      <c r="D37" s="50">
        <v>1197</v>
      </c>
      <c r="E37" s="50">
        <f t="shared" si="51"/>
        <v>2916.6666666666665</v>
      </c>
      <c r="F37" s="50">
        <f t="shared" si="69"/>
        <v>2916.6666666666665</v>
      </c>
      <c r="G37" s="50">
        <v>305</v>
      </c>
      <c r="H37" s="50">
        <f t="shared" si="52"/>
        <v>5833.333333333333</v>
      </c>
      <c r="I37" s="50">
        <f t="shared" si="70"/>
        <v>5833.333333333333</v>
      </c>
      <c r="J37" s="23">
        <f t="shared" si="71"/>
        <v>1502</v>
      </c>
      <c r="K37" s="50">
        <v>3810</v>
      </c>
      <c r="L37" s="50">
        <f t="shared" si="53"/>
        <v>8750</v>
      </c>
      <c r="M37" s="50">
        <f t="shared" si="72"/>
        <v>8750</v>
      </c>
      <c r="N37" s="23">
        <f t="shared" si="54"/>
        <v>5312</v>
      </c>
      <c r="O37" s="50">
        <v>5117</v>
      </c>
      <c r="P37" s="50">
        <f t="shared" si="55"/>
        <v>11666.666666666666</v>
      </c>
      <c r="Q37" s="50">
        <f t="shared" si="73"/>
        <v>11666.666666666666</v>
      </c>
      <c r="R37" s="23">
        <f t="shared" si="64"/>
        <v>10429</v>
      </c>
      <c r="S37" s="50">
        <v>63</v>
      </c>
      <c r="T37" s="50">
        <f t="shared" si="56"/>
        <v>14583.333333333332</v>
      </c>
      <c r="U37" s="50">
        <f t="shared" si="74"/>
        <v>14583.333333333332</v>
      </c>
      <c r="V37" s="23">
        <f t="shared" si="65"/>
        <v>10492</v>
      </c>
      <c r="W37" s="50">
        <v>6770</v>
      </c>
      <c r="X37" s="50">
        <f t="shared" si="57"/>
        <v>17500</v>
      </c>
      <c r="Y37" s="50">
        <f t="shared" si="75"/>
        <v>17500</v>
      </c>
      <c r="Z37" s="23">
        <f>SUM(O37,S37,W37)</f>
        <v>11950</v>
      </c>
      <c r="AA37" s="23">
        <f t="shared" si="58"/>
        <v>17262</v>
      </c>
      <c r="AB37" s="50">
        <v>9060</v>
      </c>
      <c r="AC37" s="23">
        <f t="shared" si="66"/>
        <v>26322</v>
      </c>
      <c r="AD37" s="52">
        <f t="shared" si="59"/>
        <v>20416.666666666664</v>
      </c>
      <c r="AE37" s="52">
        <f t="shared" si="76"/>
        <v>20416.666666666664</v>
      </c>
      <c r="AF37" s="50">
        <v>0</v>
      </c>
      <c r="AG37" s="22">
        <f t="shared" si="60"/>
        <v>23333.333333333332</v>
      </c>
      <c r="AH37" s="22">
        <f t="shared" si="77"/>
        <v>23333.333333333332</v>
      </c>
      <c r="AI37" s="23">
        <f>AC37+AF37</f>
        <v>26322</v>
      </c>
      <c r="AJ37" s="50">
        <v>5958</v>
      </c>
      <c r="AK37" s="52">
        <f t="shared" si="61"/>
        <v>26250</v>
      </c>
      <c r="AL37" s="52">
        <f t="shared" si="78"/>
        <v>26250</v>
      </c>
      <c r="AM37" s="23">
        <f t="shared" si="67"/>
        <v>15018</v>
      </c>
      <c r="AN37" s="23">
        <f t="shared" si="68"/>
        <v>32280</v>
      </c>
      <c r="AO37" s="50">
        <v>1579</v>
      </c>
      <c r="AP37" s="52">
        <f t="shared" si="62"/>
        <v>29166.666666666664</v>
      </c>
      <c r="AQ37" s="52">
        <f t="shared" si="79"/>
        <v>29166.666666666664</v>
      </c>
      <c r="AR37" s="23">
        <f>AN37+AO37</f>
        <v>33859</v>
      </c>
      <c r="AS37" s="50">
        <v>225</v>
      </c>
      <c r="AT37" s="52">
        <f t="shared" si="63"/>
        <v>32083.333333333332</v>
      </c>
      <c r="AU37" s="52">
        <f t="shared" si="80"/>
        <v>32083.333333333332</v>
      </c>
      <c r="AV37" s="23">
        <f>AR37+AS37</f>
        <v>34084</v>
      </c>
      <c r="AW37" s="50">
        <v>7258</v>
      </c>
      <c r="AX37" s="23">
        <f t="shared" si="81"/>
        <v>41342</v>
      </c>
      <c r="AY37" s="50">
        <v>35000</v>
      </c>
      <c r="AZ37" s="50">
        <v>35000</v>
      </c>
      <c r="BA37" s="77"/>
    </row>
    <row r="38" spans="1:53" ht="12.75">
      <c r="A38" s="66">
        <v>1121</v>
      </c>
      <c r="B38" s="2">
        <v>641</v>
      </c>
      <c r="C38" s="29" t="s">
        <v>71</v>
      </c>
      <c r="D38" s="50">
        <f>1426+116</f>
        <v>1542</v>
      </c>
      <c r="E38" s="50">
        <f t="shared" si="51"/>
        <v>3125</v>
      </c>
      <c r="F38" s="50">
        <f t="shared" si="69"/>
        <v>3125</v>
      </c>
      <c r="G38" s="50">
        <v>345</v>
      </c>
      <c r="H38" s="50">
        <f>AY38/12*2</f>
        <v>6250</v>
      </c>
      <c r="I38" s="50">
        <f t="shared" si="70"/>
        <v>6250</v>
      </c>
      <c r="J38" s="23">
        <f t="shared" si="71"/>
        <v>1887</v>
      </c>
      <c r="K38" s="50">
        <v>7470</v>
      </c>
      <c r="L38" s="50">
        <f t="shared" si="53"/>
        <v>9375</v>
      </c>
      <c r="M38" s="50">
        <f t="shared" si="72"/>
        <v>9375</v>
      </c>
      <c r="N38" s="23">
        <f>SUM(D38,G38,K38)</f>
        <v>9357</v>
      </c>
      <c r="O38" s="50">
        <v>2546</v>
      </c>
      <c r="P38" s="50">
        <f t="shared" si="55"/>
        <v>12500</v>
      </c>
      <c r="Q38" s="50">
        <f t="shared" si="73"/>
        <v>12500</v>
      </c>
      <c r="R38" s="23">
        <f t="shared" si="64"/>
        <v>11903</v>
      </c>
      <c r="S38" s="50">
        <v>87</v>
      </c>
      <c r="T38" s="50">
        <f t="shared" si="56"/>
        <v>15625</v>
      </c>
      <c r="U38" s="50">
        <f t="shared" si="74"/>
        <v>15625</v>
      </c>
      <c r="V38" s="23">
        <f t="shared" si="65"/>
        <v>11990</v>
      </c>
      <c r="W38" s="50">
        <v>7964</v>
      </c>
      <c r="X38" s="50">
        <f t="shared" si="57"/>
        <v>18750</v>
      </c>
      <c r="Y38" s="50">
        <f t="shared" si="75"/>
        <v>18750</v>
      </c>
      <c r="Z38" s="23">
        <f>SUM(O38,S38,W38)</f>
        <v>10597</v>
      </c>
      <c r="AA38" s="23">
        <f>SUM(N38,Z38)</f>
        <v>19954</v>
      </c>
      <c r="AB38" s="50">
        <v>9127</v>
      </c>
      <c r="AC38" s="23">
        <f t="shared" si="66"/>
        <v>29081</v>
      </c>
      <c r="AD38" s="52">
        <f t="shared" si="59"/>
        <v>21875</v>
      </c>
      <c r="AE38" s="52">
        <f t="shared" si="76"/>
        <v>21875</v>
      </c>
      <c r="AF38" s="50">
        <v>0</v>
      </c>
      <c r="AG38" s="22">
        <f t="shared" si="60"/>
        <v>25000</v>
      </c>
      <c r="AH38" s="22">
        <f t="shared" si="77"/>
        <v>25000</v>
      </c>
      <c r="AI38" s="23">
        <f>AC38+AF38</f>
        <v>29081</v>
      </c>
      <c r="AJ38" s="50">
        <v>6855</v>
      </c>
      <c r="AK38" s="52">
        <f t="shared" si="61"/>
        <v>28125</v>
      </c>
      <c r="AL38" s="52">
        <f t="shared" si="78"/>
        <v>28125</v>
      </c>
      <c r="AM38" s="23">
        <f t="shared" si="67"/>
        <v>15982</v>
      </c>
      <c r="AN38" s="23">
        <f t="shared" si="68"/>
        <v>35936</v>
      </c>
      <c r="AO38" s="50">
        <v>2343</v>
      </c>
      <c r="AP38" s="52">
        <f t="shared" si="62"/>
        <v>31250</v>
      </c>
      <c r="AQ38" s="52">
        <f t="shared" si="79"/>
        <v>31250</v>
      </c>
      <c r="AR38" s="23">
        <f>AN38+AO38</f>
        <v>38279</v>
      </c>
      <c r="AS38" s="50">
        <v>295</v>
      </c>
      <c r="AT38" s="52">
        <f t="shared" si="63"/>
        <v>34375</v>
      </c>
      <c r="AU38" s="52">
        <f t="shared" si="80"/>
        <v>34375</v>
      </c>
      <c r="AV38" s="23">
        <f>AR38+AS38</f>
        <v>38574</v>
      </c>
      <c r="AW38" s="50">
        <v>8162</v>
      </c>
      <c r="AX38" s="23">
        <f t="shared" si="81"/>
        <v>46736</v>
      </c>
      <c r="AY38" s="50">
        <v>37500</v>
      </c>
      <c r="AZ38" s="50">
        <v>37500</v>
      </c>
      <c r="BA38" s="77"/>
    </row>
    <row r="39" spans="1:53" ht="12.75">
      <c r="A39" s="66">
        <v>1121</v>
      </c>
      <c r="B39" s="2">
        <v>641</v>
      </c>
      <c r="C39" s="3" t="s">
        <v>74</v>
      </c>
      <c r="D39" s="50">
        <v>1168</v>
      </c>
      <c r="E39" s="50">
        <f t="shared" si="51"/>
        <v>3166.6666666666665</v>
      </c>
      <c r="F39" s="50">
        <f t="shared" si="69"/>
        <v>3386.75</v>
      </c>
      <c r="G39" s="50">
        <v>418</v>
      </c>
      <c r="H39" s="50">
        <f>AY39/12*2</f>
        <v>6333.333333333333</v>
      </c>
      <c r="I39" s="50">
        <f t="shared" si="70"/>
        <v>6773.5</v>
      </c>
      <c r="J39" s="23">
        <f t="shared" si="71"/>
        <v>1586</v>
      </c>
      <c r="K39" s="50">
        <v>8281</v>
      </c>
      <c r="L39" s="50">
        <f t="shared" si="53"/>
        <v>9500</v>
      </c>
      <c r="M39" s="50">
        <f t="shared" si="72"/>
        <v>10160.25</v>
      </c>
      <c r="N39" s="23">
        <f>SUM(D39,G39,K39)</f>
        <v>9867</v>
      </c>
      <c r="O39" s="50">
        <v>2620</v>
      </c>
      <c r="P39" s="50">
        <f t="shared" si="55"/>
        <v>12666.666666666666</v>
      </c>
      <c r="Q39" s="50">
        <f t="shared" si="73"/>
        <v>13547</v>
      </c>
      <c r="R39" s="23">
        <f t="shared" si="64"/>
        <v>12487</v>
      </c>
      <c r="S39" s="50">
        <v>28</v>
      </c>
      <c r="T39" s="50">
        <f t="shared" si="56"/>
        <v>15833.333333333332</v>
      </c>
      <c r="U39" s="50">
        <f t="shared" si="74"/>
        <v>16933.75</v>
      </c>
      <c r="V39" s="23">
        <f t="shared" si="65"/>
        <v>12515</v>
      </c>
      <c r="W39" s="50">
        <v>8676</v>
      </c>
      <c r="X39" s="50">
        <f t="shared" si="57"/>
        <v>19000</v>
      </c>
      <c r="Y39" s="50">
        <f t="shared" si="75"/>
        <v>20320.5</v>
      </c>
      <c r="Z39" s="23">
        <f>SUM(O39,S39,W39)</f>
        <v>11324</v>
      </c>
      <c r="AA39" s="23">
        <f>SUM(N39,Z39)</f>
        <v>21191</v>
      </c>
      <c r="AB39" s="50">
        <v>8792</v>
      </c>
      <c r="AC39" s="23">
        <f t="shared" si="66"/>
        <v>29983</v>
      </c>
      <c r="AD39" s="50">
        <f t="shared" si="59"/>
        <v>22166.666666666664</v>
      </c>
      <c r="AE39" s="50">
        <f t="shared" si="76"/>
        <v>23707.25</v>
      </c>
      <c r="AF39" s="50">
        <v>0</v>
      </c>
      <c r="AG39" s="14">
        <f t="shared" si="60"/>
        <v>25333.333333333332</v>
      </c>
      <c r="AH39" s="14">
        <f t="shared" si="77"/>
        <v>27094</v>
      </c>
      <c r="AI39" s="23">
        <f>AC39+AF39</f>
        <v>29983</v>
      </c>
      <c r="AJ39" s="50">
        <v>6153</v>
      </c>
      <c r="AK39" s="50">
        <f t="shared" si="61"/>
        <v>28500</v>
      </c>
      <c r="AL39" s="50">
        <f t="shared" si="78"/>
        <v>30480.75</v>
      </c>
      <c r="AM39" s="23">
        <f t="shared" si="67"/>
        <v>14945</v>
      </c>
      <c r="AN39" s="23">
        <f t="shared" si="68"/>
        <v>36136</v>
      </c>
      <c r="AO39" s="50">
        <v>2383</v>
      </c>
      <c r="AP39" s="50">
        <f t="shared" si="62"/>
        <v>31666.666666666664</v>
      </c>
      <c r="AQ39" s="50">
        <f t="shared" si="79"/>
        <v>33867.5</v>
      </c>
      <c r="AR39" s="23">
        <f>AN39+AO39</f>
        <v>38519</v>
      </c>
      <c r="AS39" s="50">
        <v>492</v>
      </c>
      <c r="AT39" s="50">
        <f t="shared" si="63"/>
        <v>34833.33333333333</v>
      </c>
      <c r="AU39" s="50">
        <f t="shared" si="80"/>
        <v>37254.25</v>
      </c>
      <c r="AV39" s="23">
        <f>AR39+AS39</f>
        <v>39011</v>
      </c>
      <c r="AW39" s="50">
        <v>8472</v>
      </c>
      <c r="AX39" s="23">
        <f t="shared" si="81"/>
        <v>47483</v>
      </c>
      <c r="AY39" s="50">
        <v>38000</v>
      </c>
      <c r="AZ39" s="50">
        <v>40641</v>
      </c>
      <c r="BA39" s="77"/>
    </row>
    <row r="40" spans="1:53" ht="12.75">
      <c r="A40" s="66">
        <v>1121</v>
      </c>
      <c r="B40" s="2">
        <v>641</v>
      </c>
      <c r="C40" s="3" t="s">
        <v>82</v>
      </c>
      <c r="D40" s="50">
        <v>1279</v>
      </c>
      <c r="E40" s="50">
        <f t="shared" si="51"/>
        <v>3833.3333333333335</v>
      </c>
      <c r="F40" s="50">
        <f t="shared" si="69"/>
        <v>3833.3333333333335</v>
      </c>
      <c r="G40" s="50">
        <v>260</v>
      </c>
      <c r="H40" s="50">
        <f>AY40/12*2</f>
        <v>7666.666666666667</v>
      </c>
      <c r="I40" s="50">
        <f t="shared" si="70"/>
        <v>7666.666666666667</v>
      </c>
      <c r="J40" s="23">
        <f t="shared" si="71"/>
        <v>1539</v>
      </c>
      <c r="K40" s="50">
        <v>8527</v>
      </c>
      <c r="L40" s="50">
        <f t="shared" si="53"/>
        <v>11500</v>
      </c>
      <c r="M40" s="50">
        <f t="shared" si="72"/>
        <v>11500</v>
      </c>
      <c r="N40" s="23">
        <f>SUM(D40,G40,K40)</f>
        <v>10066</v>
      </c>
      <c r="O40" s="50">
        <v>2771</v>
      </c>
      <c r="P40" s="50">
        <f t="shared" si="55"/>
        <v>15333.333333333334</v>
      </c>
      <c r="Q40" s="50">
        <f t="shared" si="73"/>
        <v>15333.333333333334</v>
      </c>
      <c r="R40" s="23">
        <f t="shared" si="64"/>
        <v>12837</v>
      </c>
      <c r="S40" s="50">
        <v>23</v>
      </c>
      <c r="T40" s="50">
        <f t="shared" si="56"/>
        <v>19166.666666666668</v>
      </c>
      <c r="U40" s="50">
        <f t="shared" si="74"/>
        <v>19166.666666666668</v>
      </c>
      <c r="V40" s="23">
        <f t="shared" si="65"/>
        <v>12860</v>
      </c>
      <c r="W40" s="50">
        <v>9137</v>
      </c>
      <c r="X40" s="50">
        <f t="shared" si="57"/>
        <v>23000</v>
      </c>
      <c r="Y40" s="50">
        <f t="shared" si="75"/>
        <v>23000</v>
      </c>
      <c r="Z40" s="23">
        <f>SUM(O40,S40,W40)</f>
        <v>11931</v>
      </c>
      <c r="AA40" s="23">
        <f>SUM(N40,Z40)</f>
        <v>21997</v>
      </c>
      <c r="AB40" s="50"/>
      <c r="AC40" s="23">
        <f t="shared" si="66"/>
        <v>21997</v>
      </c>
      <c r="AD40" s="50">
        <f t="shared" si="59"/>
        <v>26833.333333333336</v>
      </c>
      <c r="AE40" s="50">
        <f t="shared" si="76"/>
        <v>26833.333333333336</v>
      </c>
      <c r="AF40" s="50"/>
      <c r="AG40" s="14">
        <f t="shared" si="60"/>
        <v>30666.666666666668</v>
      </c>
      <c r="AH40" s="14">
        <f t="shared" si="77"/>
        <v>30666.666666666668</v>
      </c>
      <c r="AI40" s="23">
        <f>AC40+AF40</f>
        <v>21997</v>
      </c>
      <c r="AJ40" s="50"/>
      <c r="AK40" s="50">
        <f t="shared" si="61"/>
        <v>34500</v>
      </c>
      <c r="AL40" s="50">
        <f t="shared" si="78"/>
        <v>34500</v>
      </c>
      <c r="AM40" s="23">
        <f t="shared" si="67"/>
        <v>0</v>
      </c>
      <c r="AN40" s="23">
        <f t="shared" si="68"/>
        <v>21997</v>
      </c>
      <c r="AO40" s="50"/>
      <c r="AP40" s="50">
        <f t="shared" si="62"/>
        <v>38333.333333333336</v>
      </c>
      <c r="AQ40" s="50">
        <f t="shared" si="79"/>
        <v>38333.333333333336</v>
      </c>
      <c r="AR40" s="23">
        <f>AN40+AO40</f>
        <v>21997</v>
      </c>
      <c r="AS40" s="50"/>
      <c r="AT40" s="50">
        <f t="shared" si="63"/>
        <v>42166.66666666667</v>
      </c>
      <c r="AU40" s="50">
        <f t="shared" si="80"/>
        <v>42166.66666666667</v>
      </c>
      <c r="AV40" s="23">
        <f>AR40+AS40</f>
        <v>21997</v>
      </c>
      <c r="AW40" s="50"/>
      <c r="AX40" s="23">
        <f t="shared" si="81"/>
        <v>21997</v>
      </c>
      <c r="AY40" s="50">
        <v>46000</v>
      </c>
      <c r="AZ40" s="50">
        <v>46000</v>
      </c>
      <c r="BA40" s="77"/>
    </row>
    <row r="41" spans="1:53" ht="13.5" thickBot="1">
      <c r="A41" s="97"/>
      <c r="B41" s="98"/>
      <c r="C41" s="35"/>
      <c r="D41" s="59"/>
      <c r="E41" s="59"/>
      <c r="F41" s="59"/>
      <c r="G41" s="59"/>
      <c r="H41" s="59"/>
      <c r="I41" s="59"/>
      <c r="J41" s="45"/>
      <c r="K41" s="59"/>
      <c r="L41" s="59"/>
      <c r="M41" s="59"/>
      <c r="N41" s="45"/>
      <c r="O41" s="59"/>
      <c r="P41" s="59"/>
      <c r="Q41" s="59"/>
      <c r="R41" s="45"/>
      <c r="S41" s="59"/>
      <c r="T41" s="59"/>
      <c r="U41" s="59"/>
      <c r="V41" s="45"/>
      <c r="W41" s="59"/>
      <c r="X41" s="59"/>
      <c r="Y41" s="59"/>
      <c r="Z41" s="45"/>
      <c r="AA41" s="45"/>
      <c r="AB41" s="59"/>
      <c r="AC41" s="45"/>
      <c r="AD41" s="59"/>
      <c r="AE41" s="59"/>
      <c r="AF41" s="59"/>
      <c r="AG41" s="99"/>
      <c r="AH41" s="99"/>
      <c r="AI41" s="45"/>
      <c r="AJ41" s="59"/>
      <c r="AK41" s="59"/>
      <c r="AL41" s="59"/>
      <c r="AM41" s="45"/>
      <c r="AN41" s="45"/>
      <c r="AO41" s="59"/>
      <c r="AP41" s="59"/>
      <c r="AQ41" s="59"/>
      <c r="AR41" s="45"/>
      <c r="AS41" s="59"/>
      <c r="AT41" s="59"/>
      <c r="AU41" s="59"/>
      <c r="AV41" s="45"/>
      <c r="AW41" s="59"/>
      <c r="AX41" s="45"/>
      <c r="AY41" s="100"/>
      <c r="AZ41" s="59"/>
      <c r="BA41" s="77"/>
    </row>
    <row r="42" spans="1:52" ht="39.75" thickBot="1">
      <c r="A42" s="32"/>
      <c r="B42" s="31"/>
      <c r="C42" s="39" t="s">
        <v>77</v>
      </c>
      <c r="D42" s="57" t="s">
        <v>0</v>
      </c>
      <c r="E42" s="57" t="s">
        <v>25</v>
      </c>
      <c r="F42" s="38" t="s">
        <v>45</v>
      </c>
      <c r="G42" s="57" t="s">
        <v>1</v>
      </c>
      <c r="H42" s="57" t="s">
        <v>26</v>
      </c>
      <c r="I42" s="38" t="s">
        <v>46</v>
      </c>
      <c r="J42" s="84" t="s">
        <v>57</v>
      </c>
      <c r="K42" s="57" t="s">
        <v>2</v>
      </c>
      <c r="L42" s="38" t="s">
        <v>27</v>
      </c>
      <c r="M42" s="38" t="s">
        <v>47</v>
      </c>
      <c r="N42" s="90" t="s">
        <v>58</v>
      </c>
      <c r="O42" s="57" t="s">
        <v>3</v>
      </c>
      <c r="P42" s="38" t="s">
        <v>30</v>
      </c>
      <c r="Q42" s="38" t="s">
        <v>48</v>
      </c>
      <c r="R42" s="90" t="s">
        <v>60</v>
      </c>
      <c r="S42" s="57" t="s">
        <v>4</v>
      </c>
      <c r="T42" s="38" t="s">
        <v>31</v>
      </c>
      <c r="U42" s="38" t="s">
        <v>49</v>
      </c>
      <c r="V42" s="84" t="s">
        <v>59</v>
      </c>
      <c r="W42" s="57" t="s">
        <v>5</v>
      </c>
      <c r="X42" s="82" t="s">
        <v>38</v>
      </c>
      <c r="Y42" s="82" t="s">
        <v>50</v>
      </c>
      <c r="Z42" s="90" t="s">
        <v>61</v>
      </c>
      <c r="AA42" s="90" t="s">
        <v>62</v>
      </c>
      <c r="AB42" s="57" t="s">
        <v>6</v>
      </c>
      <c r="AC42" s="84" t="s">
        <v>63</v>
      </c>
      <c r="AD42" s="82" t="s">
        <v>40</v>
      </c>
      <c r="AE42" s="82" t="s">
        <v>51</v>
      </c>
      <c r="AF42" s="72" t="s">
        <v>7</v>
      </c>
      <c r="AG42" s="81" t="s">
        <v>41</v>
      </c>
      <c r="AH42" s="81" t="s">
        <v>52</v>
      </c>
      <c r="AI42" s="84" t="s">
        <v>64</v>
      </c>
      <c r="AJ42" s="72" t="s">
        <v>8</v>
      </c>
      <c r="AK42" s="38" t="s">
        <v>42</v>
      </c>
      <c r="AL42" s="38" t="s">
        <v>53</v>
      </c>
      <c r="AM42" s="84" t="s">
        <v>65</v>
      </c>
      <c r="AN42" s="84" t="s">
        <v>66</v>
      </c>
      <c r="AO42" s="72" t="s">
        <v>9</v>
      </c>
      <c r="AP42" s="81" t="s">
        <v>43</v>
      </c>
      <c r="AQ42" s="81" t="s">
        <v>54</v>
      </c>
      <c r="AR42" s="84" t="s">
        <v>67</v>
      </c>
      <c r="AS42" s="72" t="s">
        <v>10</v>
      </c>
      <c r="AT42" s="81" t="s">
        <v>44</v>
      </c>
      <c r="AU42" s="81" t="s">
        <v>55</v>
      </c>
      <c r="AV42" s="84" t="s">
        <v>68</v>
      </c>
      <c r="AW42" s="74" t="s">
        <v>11</v>
      </c>
      <c r="AX42" s="91" t="s">
        <v>69</v>
      </c>
      <c r="AY42" s="73" t="s">
        <v>22</v>
      </c>
      <c r="AZ42" s="85" t="s">
        <v>36</v>
      </c>
    </row>
    <row r="43" spans="1:52" ht="12.75" hidden="1">
      <c r="A43" s="16">
        <v>1112</v>
      </c>
      <c r="B43" s="6">
        <v>1628</v>
      </c>
      <c r="C43" s="13" t="s">
        <v>12</v>
      </c>
      <c r="D43" s="54">
        <v>894</v>
      </c>
      <c r="E43" s="54"/>
      <c r="F43" s="54"/>
      <c r="G43" s="54">
        <v>106</v>
      </c>
      <c r="H43" s="23"/>
      <c r="I43" s="23"/>
      <c r="J43" s="23"/>
      <c r="K43" s="54">
        <v>992</v>
      </c>
      <c r="L43" s="54"/>
      <c r="M43" s="54"/>
      <c r="N43" s="23">
        <f aca="true" t="shared" si="82" ref="N43:N50">SUM(D43:K43)</f>
        <v>1992</v>
      </c>
      <c r="O43" s="54">
        <v>270</v>
      </c>
      <c r="P43" s="54"/>
      <c r="Q43" s="54"/>
      <c r="R43" s="23">
        <f aca="true" t="shared" si="83" ref="R43:R51">SUM(N43:O43)</f>
        <v>2262</v>
      </c>
      <c r="S43" s="50">
        <v>7</v>
      </c>
      <c r="T43" s="50"/>
      <c r="U43" s="50"/>
      <c r="V43" s="23"/>
      <c r="W43" s="50">
        <v>2209</v>
      </c>
      <c r="X43" s="50"/>
      <c r="Y43" s="50"/>
      <c r="Z43" s="23">
        <f>SUM(O43,S43:W43)</f>
        <v>2486</v>
      </c>
      <c r="AA43" s="23">
        <f aca="true" t="shared" si="84" ref="AA43:AA50">SUM(N43,Z43)</f>
        <v>4478</v>
      </c>
      <c r="AB43" s="50">
        <v>2596</v>
      </c>
      <c r="AC43" s="23"/>
      <c r="AD43" s="50"/>
      <c r="AE43" s="50"/>
      <c r="AF43" s="50">
        <v>600</v>
      </c>
      <c r="AG43" s="14"/>
      <c r="AH43" s="14"/>
      <c r="AI43" s="23">
        <f>SUM(AA43,AB43:AF43)</f>
        <v>7674</v>
      </c>
      <c r="AJ43" s="50">
        <v>1424</v>
      </c>
      <c r="AK43" s="50"/>
      <c r="AL43" s="50"/>
      <c r="AM43" s="23">
        <f aca="true" t="shared" si="85" ref="AM43:AM52">SUM(AB43,AF43,AJ43)</f>
        <v>4620</v>
      </c>
      <c r="AN43" s="23">
        <f aca="true" t="shared" si="86" ref="AN43:AN52">SUM(N43+Z43+AM43)</f>
        <v>9098</v>
      </c>
      <c r="AO43" s="50">
        <v>39</v>
      </c>
      <c r="AP43" s="50"/>
      <c r="AQ43" s="50"/>
      <c r="AR43" s="23"/>
      <c r="AS43" s="50">
        <v>89</v>
      </c>
      <c r="AT43" s="50"/>
      <c r="AU43" s="50"/>
      <c r="AV43" s="23"/>
      <c r="AW43" s="51">
        <v>1234</v>
      </c>
      <c r="AX43" s="23" t="e">
        <f>SUM(N43,Z43,AM43,#REF!)</f>
        <v>#REF!</v>
      </c>
      <c r="AY43" s="50"/>
      <c r="AZ43" s="50"/>
    </row>
    <row r="44" spans="1:52" ht="12.75" hidden="1">
      <c r="A44" s="16">
        <v>1112</v>
      </c>
      <c r="B44" s="6">
        <v>1628</v>
      </c>
      <c r="C44" s="7" t="s">
        <v>13</v>
      </c>
      <c r="D44" s="50">
        <v>552</v>
      </c>
      <c r="E44" s="50"/>
      <c r="F44" s="50"/>
      <c r="G44" s="50">
        <v>38</v>
      </c>
      <c r="H44" s="23"/>
      <c r="I44" s="23"/>
      <c r="J44" s="23"/>
      <c r="K44" s="50">
        <v>608</v>
      </c>
      <c r="L44" s="50"/>
      <c r="M44" s="50"/>
      <c r="N44" s="23">
        <f t="shared" si="82"/>
        <v>1198</v>
      </c>
      <c r="O44" s="50">
        <v>0</v>
      </c>
      <c r="P44" s="50"/>
      <c r="Q44" s="50"/>
      <c r="R44" s="23">
        <f t="shared" si="83"/>
        <v>1198</v>
      </c>
      <c r="S44" s="50">
        <v>39</v>
      </c>
      <c r="T44" s="50"/>
      <c r="U44" s="50"/>
      <c r="V44" s="23"/>
      <c r="W44" s="50">
        <v>1401</v>
      </c>
      <c r="X44" s="50"/>
      <c r="Y44" s="50"/>
      <c r="Z44" s="23">
        <f>SUM(O44,S44:W44)</f>
        <v>1440</v>
      </c>
      <c r="AA44" s="23">
        <f t="shared" si="84"/>
        <v>2638</v>
      </c>
      <c r="AB44" s="50">
        <v>1440</v>
      </c>
      <c r="AC44" s="23"/>
      <c r="AD44" s="50"/>
      <c r="AE44" s="50"/>
      <c r="AF44" s="50">
        <v>263</v>
      </c>
      <c r="AG44" s="14"/>
      <c r="AH44" s="14"/>
      <c r="AI44" s="23">
        <f>SUM(AA44,AB44:AF44)</f>
        <v>4341</v>
      </c>
      <c r="AJ44" s="50">
        <v>407</v>
      </c>
      <c r="AK44" s="50"/>
      <c r="AL44" s="50"/>
      <c r="AM44" s="23">
        <f t="shared" si="85"/>
        <v>2110</v>
      </c>
      <c r="AN44" s="23">
        <f t="shared" si="86"/>
        <v>4748</v>
      </c>
      <c r="AO44" s="50">
        <v>583</v>
      </c>
      <c r="AP44" s="50"/>
      <c r="AQ44" s="50"/>
      <c r="AR44" s="23"/>
      <c r="AS44" s="50">
        <v>79</v>
      </c>
      <c r="AT44" s="50"/>
      <c r="AU44" s="50"/>
      <c r="AV44" s="23"/>
      <c r="AW44" s="51">
        <v>1356</v>
      </c>
      <c r="AX44" s="23" t="e">
        <f>SUM(N44,Z44,AM44,#REF!)</f>
        <v>#REF!</v>
      </c>
      <c r="AY44" s="50"/>
      <c r="AZ44" s="50"/>
    </row>
    <row r="45" spans="1:52" ht="12.75" hidden="1">
      <c r="A45" s="16">
        <v>1112</v>
      </c>
      <c r="B45" s="6">
        <v>1628</v>
      </c>
      <c r="C45" s="3" t="s">
        <v>14</v>
      </c>
      <c r="D45" s="54">
        <v>224</v>
      </c>
      <c r="E45" s="54"/>
      <c r="F45" s="54"/>
      <c r="G45" s="54">
        <v>92</v>
      </c>
      <c r="H45" s="23"/>
      <c r="I45" s="23"/>
      <c r="J45" s="23"/>
      <c r="K45" s="54">
        <v>668</v>
      </c>
      <c r="L45" s="54"/>
      <c r="M45" s="54"/>
      <c r="N45" s="23">
        <f t="shared" si="82"/>
        <v>984</v>
      </c>
      <c r="O45" s="54">
        <v>3</v>
      </c>
      <c r="P45" s="54"/>
      <c r="Q45" s="54"/>
      <c r="R45" s="23">
        <f t="shared" si="83"/>
        <v>987</v>
      </c>
      <c r="S45" s="54">
        <v>436</v>
      </c>
      <c r="T45" s="54"/>
      <c r="U45" s="54"/>
      <c r="V45" s="24"/>
      <c r="W45" s="50">
        <v>3821</v>
      </c>
      <c r="X45" s="50"/>
      <c r="Y45" s="50"/>
      <c r="Z45" s="23">
        <f>SUM(O45,S45:W45)</f>
        <v>4260</v>
      </c>
      <c r="AA45" s="23">
        <f t="shared" si="84"/>
        <v>5244</v>
      </c>
      <c r="AB45" s="50">
        <v>1676</v>
      </c>
      <c r="AC45" s="23"/>
      <c r="AD45" s="50"/>
      <c r="AE45" s="50"/>
      <c r="AF45" s="54">
        <v>573</v>
      </c>
      <c r="AG45" s="15"/>
      <c r="AH45" s="15"/>
      <c r="AI45" s="23">
        <f>SUM(AA45,AB45:AF45)</f>
        <v>7493</v>
      </c>
      <c r="AJ45" s="54">
        <v>395</v>
      </c>
      <c r="AK45" s="54"/>
      <c r="AL45" s="54"/>
      <c r="AM45" s="23">
        <f t="shared" si="85"/>
        <v>2644</v>
      </c>
      <c r="AN45" s="23">
        <f t="shared" si="86"/>
        <v>7888</v>
      </c>
      <c r="AO45" s="54">
        <v>844</v>
      </c>
      <c r="AP45" s="54"/>
      <c r="AQ45" s="54"/>
      <c r="AR45" s="24"/>
      <c r="AS45" s="54">
        <v>171</v>
      </c>
      <c r="AT45" s="54"/>
      <c r="AU45" s="54"/>
      <c r="AV45" s="24"/>
      <c r="AW45" s="51">
        <v>1682</v>
      </c>
      <c r="AX45" s="23" t="e">
        <f>SUM(N45,Z45,AM45,#REF!)</f>
        <v>#REF!</v>
      </c>
      <c r="AY45" s="50"/>
      <c r="AZ45" s="50"/>
    </row>
    <row r="46" spans="1:52" ht="12.75" hidden="1">
      <c r="A46" s="16">
        <v>1112</v>
      </c>
      <c r="B46" s="6">
        <v>1628</v>
      </c>
      <c r="C46" s="3" t="s">
        <v>16</v>
      </c>
      <c r="D46" s="54">
        <v>339</v>
      </c>
      <c r="E46" s="54"/>
      <c r="F46" s="54"/>
      <c r="G46" s="54">
        <v>95</v>
      </c>
      <c r="H46" s="23"/>
      <c r="I46" s="23"/>
      <c r="J46" s="23"/>
      <c r="K46" s="54">
        <v>670</v>
      </c>
      <c r="L46" s="54"/>
      <c r="M46" s="54"/>
      <c r="N46" s="23">
        <f t="shared" si="82"/>
        <v>1104</v>
      </c>
      <c r="O46" s="54">
        <v>177</v>
      </c>
      <c r="P46" s="54"/>
      <c r="Q46" s="54"/>
      <c r="R46" s="23">
        <f t="shared" si="83"/>
        <v>1281</v>
      </c>
      <c r="S46" s="54">
        <v>4</v>
      </c>
      <c r="T46" s="54"/>
      <c r="U46" s="54"/>
      <c r="V46" s="24"/>
      <c r="W46" s="50">
        <v>3004</v>
      </c>
      <c r="X46" s="50"/>
      <c r="Y46" s="50"/>
      <c r="Z46" s="23">
        <f>SUM(O46,S46:W46)</f>
        <v>3185</v>
      </c>
      <c r="AA46" s="23">
        <f t="shared" si="84"/>
        <v>4289</v>
      </c>
      <c r="AB46" s="50">
        <v>2067</v>
      </c>
      <c r="AC46" s="23"/>
      <c r="AD46" s="50"/>
      <c r="AE46" s="50"/>
      <c r="AF46" s="54">
        <v>404</v>
      </c>
      <c r="AG46" s="15"/>
      <c r="AH46" s="15"/>
      <c r="AI46" s="23">
        <f>SUM(AA46,AB46:AF46)</f>
        <v>6760</v>
      </c>
      <c r="AJ46" s="54">
        <v>669</v>
      </c>
      <c r="AK46" s="54"/>
      <c r="AL46" s="54"/>
      <c r="AM46" s="23">
        <f t="shared" si="85"/>
        <v>3140</v>
      </c>
      <c r="AN46" s="23">
        <f t="shared" si="86"/>
        <v>7429</v>
      </c>
      <c r="AO46" s="54">
        <v>371</v>
      </c>
      <c r="AP46" s="54"/>
      <c r="AQ46" s="54"/>
      <c r="AR46" s="24"/>
      <c r="AS46" s="54">
        <v>257</v>
      </c>
      <c r="AT46" s="54"/>
      <c r="AU46" s="54"/>
      <c r="AV46" s="24"/>
      <c r="AW46" s="51">
        <v>1439</v>
      </c>
      <c r="AX46" s="23" t="e">
        <f>SUM(N46,Z46,AM46,#REF!)</f>
        <v>#REF!</v>
      </c>
      <c r="AY46" s="50"/>
      <c r="AZ46" s="50"/>
    </row>
    <row r="47" spans="1:52" ht="12.75" hidden="1">
      <c r="A47" s="16">
        <v>1112</v>
      </c>
      <c r="B47" s="6">
        <v>1628</v>
      </c>
      <c r="C47" s="3" t="s">
        <v>17</v>
      </c>
      <c r="D47" s="54">
        <v>869</v>
      </c>
      <c r="E47" s="54"/>
      <c r="F47" s="54"/>
      <c r="G47" s="54">
        <v>160</v>
      </c>
      <c r="H47" s="23"/>
      <c r="I47" s="23"/>
      <c r="J47" s="23"/>
      <c r="K47" s="54">
        <v>716</v>
      </c>
      <c r="L47" s="54"/>
      <c r="M47" s="54"/>
      <c r="N47" s="23">
        <f t="shared" si="82"/>
        <v>1745</v>
      </c>
      <c r="O47" s="54">
        <v>375</v>
      </c>
      <c r="P47" s="54"/>
      <c r="Q47" s="54"/>
      <c r="R47" s="23">
        <f t="shared" si="83"/>
        <v>2120</v>
      </c>
      <c r="S47" s="54">
        <v>20</v>
      </c>
      <c r="T47" s="54"/>
      <c r="U47" s="54"/>
      <c r="V47" s="24"/>
      <c r="W47" s="50">
        <v>220</v>
      </c>
      <c r="X47" s="50"/>
      <c r="Y47" s="50"/>
      <c r="Z47" s="23">
        <f>SUM(O47,S47:W47)</f>
        <v>615</v>
      </c>
      <c r="AA47" s="23">
        <f t="shared" si="84"/>
        <v>2360</v>
      </c>
      <c r="AB47" s="50">
        <v>1617</v>
      </c>
      <c r="AC47" s="23">
        <f aca="true" t="shared" si="87" ref="AC47:AC52">SUM(AA47,AB47)</f>
        <v>3977</v>
      </c>
      <c r="AD47" s="50"/>
      <c r="AE47" s="50"/>
      <c r="AF47" s="54">
        <v>603</v>
      </c>
      <c r="AG47" s="15"/>
      <c r="AH47" s="15"/>
      <c r="AI47" s="23">
        <f>SUM(AA47,AB47:AF47)</f>
        <v>8557</v>
      </c>
      <c r="AJ47" s="54">
        <v>523</v>
      </c>
      <c r="AK47" s="54"/>
      <c r="AL47" s="54"/>
      <c r="AM47" s="23">
        <f t="shared" si="85"/>
        <v>2743</v>
      </c>
      <c r="AN47" s="23">
        <f t="shared" si="86"/>
        <v>5103</v>
      </c>
      <c r="AO47" s="50">
        <v>2627</v>
      </c>
      <c r="AP47" s="50"/>
      <c r="AQ47" s="50"/>
      <c r="AR47" s="23"/>
      <c r="AS47" s="50">
        <v>-1367</v>
      </c>
      <c r="AT47" s="50"/>
      <c r="AU47" s="50"/>
      <c r="AV47" s="23"/>
      <c r="AW47" s="51">
        <v>991</v>
      </c>
      <c r="AX47" s="23" t="e">
        <f>SUM(N47,Z47,AM47,#REF!)</f>
        <v>#REF!</v>
      </c>
      <c r="AY47" s="50"/>
      <c r="AZ47" s="50"/>
    </row>
    <row r="48" spans="1:52" ht="12.75" hidden="1">
      <c r="A48" s="6">
        <v>1112</v>
      </c>
      <c r="B48" s="6">
        <v>1628</v>
      </c>
      <c r="C48" s="3" t="s">
        <v>18</v>
      </c>
      <c r="D48" s="54">
        <v>573</v>
      </c>
      <c r="E48" s="54"/>
      <c r="F48" s="54"/>
      <c r="G48" s="54">
        <v>26</v>
      </c>
      <c r="H48" s="23"/>
      <c r="I48" s="23"/>
      <c r="J48" s="23"/>
      <c r="K48" s="54">
        <v>740</v>
      </c>
      <c r="L48" s="54"/>
      <c r="M48" s="54"/>
      <c r="N48" s="23">
        <f t="shared" si="82"/>
        <v>1339</v>
      </c>
      <c r="O48" s="54">
        <v>119</v>
      </c>
      <c r="P48" s="54"/>
      <c r="Q48" s="54"/>
      <c r="R48" s="23">
        <f t="shared" si="83"/>
        <v>1458</v>
      </c>
      <c r="S48" s="54">
        <v>10</v>
      </c>
      <c r="T48" s="54"/>
      <c r="U48" s="54"/>
      <c r="V48" s="23">
        <f>SUM(R48:S48)</f>
        <v>1468</v>
      </c>
      <c r="W48" s="50">
        <v>75</v>
      </c>
      <c r="X48" s="50"/>
      <c r="Y48" s="50"/>
      <c r="Z48" s="23">
        <f aca="true" t="shared" si="88" ref="Z48:Z55">SUM(O48,S48,W48)</f>
        <v>204</v>
      </c>
      <c r="AA48" s="23">
        <f t="shared" si="84"/>
        <v>1543</v>
      </c>
      <c r="AB48" s="50">
        <v>2499</v>
      </c>
      <c r="AC48" s="23">
        <f t="shared" si="87"/>
        <v>4042</v>
      </c>
      <c r="AD48" s="50"/>
      <c r="AE48" s="50"/>
      <c r="AF48" s="54">
        <v>898</v>
      </c>
      <c r="AG48" s="15"/>
      <c r="AH48" s="15"/>
      <c r="AI48" s="23">
        <f aca="true" t="shared" si="89" ref="AI48:AI55">AA48+AB48+AF48</f>
        <v>4940</v>
      </c>
      <c r="AJ48" s="54">
        <v>745</v>
      </c>
      <c r="AK48" s="54"/>
      <c r="AL48" s="54"/>
      <c r="AM48" s="23">
        <f t="shared" si="85"/>
        <v>4142</v>
      </c>
      <c r="AN48" s="23">
        <f t="shared" si="86"/>
        <v>5685</v>
      </c>
      <c r="AO48" s="50">
        <v>633</v>
      </c>
      <c r="AP48" s="50"/>
      <c r="AQ48" s="50"/>
      <c r="AR48" s="23">
        <f aca="true" t="shared" si="90" ref="AR48:AR55">AN48+AO48</f>
        <v>6318</v>
      </c>
      <c r="AS48" s="50">
        <v>240</v>
      </c>
      <c r="AT48" s="50"/>
      <c r="AU48" s="50"/>
      <c r="AV48" s="23">
        <f aca="true" t="shared" si="91" ref="AV48:AV55">AR48+AS48</f>
        <v>6558</v>
      </c>
      <c r="AW48" s="51">
        <v>1548</v>
      </c>
      <c r="AX48" s="23" t="e">
        <f>SUM(N48,Z48,AM48,#REF!)</f>
        <v>#REF!</v>
      </c>
      <c r="AY48" s="50">
        <v>7200</v>
      </c>
      <c r="AZ48" s="50">
        <v>7200</v>
      </c>
    </row>
    <row r="49" spans="1:52" ht="12.75" hidden="1">
      <c r="A49" s="64">
        <v>1112</v>
      </c>
      <c r="B49" s="6">
        <v>1628</v>
      </c>
      <c r="C49" s="3" t="s">
        <v>20</v>
      </c>
      <c r="D49" s="54">
        <v>1</v>
      </c>
      <c r="E49" s="54"/>
      <c r="F49" s="54"/>
      <c r="G49" s="54">
        <v>528</v>
      </c>
      <c r="H49" s="23"/>
      <c r="I49" s="23"/>
      <c r="J49" s="23"/>
      <c r="K49" s="50">
        <v>1049</v>
      </c>
      <c r="L49" s="50"/>
      <c r="M49" s="50"/>
      <c r="N49" s="23">
        <f t="shared" si="82"/>
        <v>1578</v>
      </c>
      <c r="O49" s="54">
        <v>1</v>
      </c>
      <c r="P49" s="54"/>
      <c r="Q49" s="54"/>
      <c r="R49" s="23">
        <f t="shared" si="83"/>
        <v>1579</v>
      </c>
      <c r="S49" s="54">
        <v>1</v>
      </c>
      <c r="T49" s="54"/>
      <c r="U49" s="54"/>
      <c r="V49" s="23">
        <f>SUM(R49:S49)</f>
        <v>1580</v>
      </c>
      <c r="W49" s="50">
        <v>1645</v>
      </c>
      <c r="X49" s="50"/>
      <c r="Y49" s="50"/>
      <c r="Z49" s="23">
        <f t="shared" si="88"/>
        <v>1647</v>
      </c>
      <c r="AA49" s="23">
        <f t="shared" si="84"/>
        <v>3225</v>
      </c>
      <c r="AB49" s="50">
        <v>2536</v>
      </c>
      <c r="AC49" s="23">
        <f t="shared" si="87"/>
        <v>5761</v>
      </c>
      <c r="AD49" s="50"/>
      <c r="AE49" s="50"/>
      <c r="AF49" s="54">
        <v>61</v>
      </c>
      <c r="AG49" s="15"/>
      <c r="AH49" s="15"/>
      <c r="AI49" s="23">
        <f t="shared" si="89"/>
        <v>5822</v>
      </c>
      <c r="AJ49" s="54">
        <v>7</v>
      </c>
      <c r="AK49" s="54"/>
      <c r="AL49" s="54"/>
      <c r="AM49" s="23">
        <f t="shared" si="85"/>
        <v>2604</v>
      </c>
      <c r="AN49" s="23">
        <f t="shared" si="86"/>
        <v>5829</v>
      </c>
      <c r="AO49" s="50">
        <v>2</v>
      </c>
      <c r="AP49" s="50"/>
      <c r="AQ49" s="50"/>
      <c r="AR49" s="23">
        <f t="shared" si="90"/>
        <v>5831</v>
      </c>
      <c r="AS49" s="50">
        <v>3</v>
      </c>
      <c r="AT49" s="50"/>
      <c r="AU49" s="50"/>
      <c r="AV49" s="23">
        <f t="shared" si="91"/>
        <v>5834</v>
      </c>
      <c r="AW49" s="51">
        <v>4473</v>
      </c>
      <c r="AX49" s="23" t="e">
        <f>SUM(N49,Z49,AM49,#REF!)</f>
        <v>#REF!</v>
      </c>
      <c r="AY49" s="50">
        <v>6800</v>
      </c>
      <c r="AZ49" s="50">
        <v>6800</v>
      </c>
    </row>
    <row r="50" spans="1:64" ht="12.75" hidden="1">
      <c r="A50" s="64">
        <v>1112</v>
      </c>
      <c r="B50" s="6">
        <v>1628</v>
      </c>
      <c r="C50" s="3" t="s">
        <v>21</v>
      </c>
      <c r="D50" s="50">
        <v>1499</v>
      </c>
      <c r="E50" s="50"/>
      <c r="F50" s="50"/>
      <c r="G50" s="54">
        <v>56</v>
      </c>
      <c r="H50" s="23"/>
      <c r="I50" s="23"/>
      <c r="J50" s="23"/>
      <c r="K50" s="50">
        <v>323</v>
      </c>
      <c r="L50" s="50"/>
      <c r="M50" s="50"/>
      <c r="N50" s="23">
        <f t="shared" si="82"/>
        <v>1878</v>
      </c>
      <c r="O50" s="54">
        <v>164</v>
      </c>
      <c r="P50" s="54"/>
      <c r="Q50" s="54"/>
      <c r="R50" s="23">
        <f t="shared" si="83"/>
        <v>2042</v>
      </c>
      <c r="S50" s="54">
        <v>1</v>
      </c>
      <c r="T50" s="54"/>
      <c r="U50" s="54"/>
      <c r="V50" s="23">
        <f>SUM(R50:S50)</f>
        <v>2043</v>
      </c>
      <c r="W50" s="50">
        <v>16</v>
      </c>
      <c r="X50" s="50"/>
      <c r="Y50" s="50"/>
      <c r="Z50" s="23">
        <f t="shared" si="88"/>
        <v>181</v>
      </c>
      <c r="AA50" s="23">
        <f t="shared" si="84"/>
        <v>2059</v>
      </c>
      <c r="AB50" s="50">
        <v>585</v>
      </c>
      <c r="AC50" s="23">
        <f t="shared" si="87"/>
        <v>2644</v>
      </c>
      <c r="AD50" s="52" t="e">
        <f>#REF!/12*7</f>
        <v>#REF!</v>
      </c>
      <c r="AE50" s="52"/>
      <c r="AF50" s="54">
        <v>244</v>
      </c>
      <c r="AG50" s="22" t="e">
        <f>#REF!/12*8</f>
        <v>#REF!</v>
      </c>
      <c r="AH50" s="22"/>
      <c r="AI50" s="23">
        <f t="shared" si="89"/>
        <v>2888</v>
      </c>
      <c r="AJ50" s="54">
        <v>336</v>
      </c>
      <c r="AK50" s="52" t="e">
        <f>#REF!/12*9</f>
        <v>#REF!</v>
      </c>
      <c r="AL50" s="52"/>
      <c r="AM50" s="23">
        <f t="shared" si="85"/>
        <v>1165</v>
      </c>
      <c r="AN50" s="23">
        <f t="shared" si="86"/>
        <v>3224</v>
      </c>
      <c r="AO50" s="50">
        <v>594</v>
      </c>
      <c r="AP50" s="52" t="e">
        <f>#REF!/12*10</f>
        <v>#REF!</v>
      </c>
      <c r="AQ50" s="52"/>
      <c r="AR50" s="23">
        <f t="shared" si="90"/>
        <v>3818</v>
      </c>
      <c r="AS50" s="50">
        <v>119</v>
      </c>
      <c r="AT50" s="52" t="e">
        <f>#REF!/12*11</f>
        <v>#REF!</v>
      </c>
      <c r="AU50" s="52"/>
      <c r="AV50" s="23">
        <f t="shared" si="91"/>
        <v>3937</v>
      </c>
      <c r="AW50" s="51">
        <v>170</v>
      </c>
      <c r="AX50" s="23" t="e">
        <f>SUM(N50,Z50,AM50,#REF!)</f>
        <v>#REF!</v>
      </c>
      <c r="AY50" s="50">
        <v>6800</v>
      </c>
      <c r="AZ50" s="50">
        <v>6800</v>
      </c>
      <c r="BL50" t="s">
        <v>23</v>
      </c>
    </row>
    <row r="51" spans="1:52" ht="12.75" hidden="1">
      <c r="A51" s="66">
        <v>1112</v>
      </c>
      <c r="B51" s="2">
        <v>1628</v>
      </c>
      <c r="C51" s="15" t="s">
        <v>24</v>
      </c>
      <c r="D51" s="50">
        <v>451</v>
      </c>
      <c r="E51" s="50">
        <f aca="true" t="shared" si="92" ref="E51:E59">AY51/12*1</f>
        <v>538.3333333333334</v>
      </c>
      <c r="F51" s="50"/>
      <c r="G51" s="50">
        <v>31</v>
      </c>
      <c r="H51" s="50">
        <f aca="true" t="shared" si="93" ref="H51:H59">AY51/12*2</f>
        <v>1076.6666666666667</v>
      </c>
      <c r="I51" s="50"/>
      <c r="J51" s="23"/>
      <c r="K51" s="50">
        <v>836</v>
      </c>
      <c r="L51" s="50">
        <f aca="true" t="shared" si="94" ref="L51:L59">AY51/12*3</f>
        <v>1615</v>
      </c>
      <c r="M51" s="50"/>
      <c r="N51" s="23">
        <f aca="true" t="shared" si="95" ref="N51:N56">SUM(D51,G51,K51)</f>
        <v>1318</v>
      </c>
      <c r="O51" s="50">
        <v>0</v>
      </c>
      <c r="P51" s="50">
        <f aca="true" t="shared" si="96" ref="P51:P59">AY51/12*4</f>
        <v>2153.3333333333335</v>
      </c>
      <c r="Q51" s="50"/>
      <c r="R51" s="23">
        <f t="shared" si="83"/>
        <v>1318</v>
      </c>
      <c r="S51" s="50">
        <v>2</v>
      </c>
      <c r="T51" s="50">
        <f aca="true" t="shared" si="97" ref="T51:T59">AY51/12*5</f>
        <v>2691.666666666667</v>
      </c>
      <c r="U51" s="50"/>
      <c r="V51" s="23">
        <f>SUM(R51:S51)</f>
        <v>1320</v>
      </c>
      <c r="W51" s="50">
        <v>2052</v>
      </c>
      <c r="X51" s="50">
        <f aca="true" t="shared" si="98" ref="X51:X59">AY51/12*6</f>
        <v>3230</v>
      </c>
      <c r="Y51" s="50"/>
      <c r="Z51" s="23">
        <f t="shared" si="88"/>
        <v>2054</v>
      </c>
      <c r="AA51" s="23">
        <f aca="true" t="shared" si="99" ref="AA51:AA56">SUM(N51,Z51)</f>
        <v>3372</v>
      </c>
      <c r="AB51" s="50">
        <v>1026</v>
      </c>
      <c r="AC51" s="23">
        <f t="shared" si="87"/>
        <v>4398</v>
      </c>
      <c r="AD51" s="52">
        <f aca="true" t="shared" si="100" ref="AD51:AD59">AY51/12*7</f>
        <v>3768.3333333333335</v>
      </c>
      <c r="AE51" s="52"/>
      <c r="AF51" s="50">
        <v>80</v>
      </c>
      <c r="AG51" s="22">
        <f aca="true" t="shared" si="101" ref="AG51:AG59">AY51/12*8</f>
        <v>4306.666666666667</v>
      </c>
      <c r="AH51" s="22"/>
      <c r="AI51" s="23">
        <f t="shared" si="89"/>
        <v>4478</v>
      </c>
      <c r="AJ51" s="50">
        <v>1160</v>
      </c>
      <c r="AK51" s="52">
        <f aca="true" t="shared" si="102" ref="AK51:AK59">AY51/12*9</f>
        <v>4845</v>
      </c>
      <c r="AL51" s="52"/>
      <c r="AM51" s="23">
        <f t="shared" si="85"/>
        <v>2266</v>
      </c>
      <c r="AN51" s="23">
        <f t="shared" si="86"/>
        <v>5638</v>
      </c>
      <c r="AO51" s="50">
        <v>132</v>
      </c>
      <c r="AP51" s="52">
        <f aca="true" t="shared" si="103" ref="AP51:AP59">AY51/12*10</f>
        <v>5383.333333333334</v>
      </c>
      <c r="AQ51" s="52"/>
      <c r="AR51" s="23">
        <f t="shared" si="90"/>
        <v>5770</v>
      </c>
      <c r="AS51" s="50">
        <v>88</v>
      </c>
      <c r="AT51" s="52">
        <f aca="true" t="shared" si="104" ref="AT51:AT59">AY51/12*11</f>
        <v>5921.666666666667</v>
      </c>
      <c r="AU51" s="52"/>
      <c r="AV51" s="23">
        <f t="shared" si="91"/>
        <v>5858</v>
      </c>
      <c r="AW51" s="50">
        <v>1153</v>
      </c>
      <c r="AX51" s="23" t="e">
        <f>SUM(N51,Z51,AM51,#REF!)</f>
        <v>#REF!</v>
      </c>
      <c r="AY51" s="50">
        <v>6460</v>
      </c>
      <c r="AZ51" s="50">
        <v>6460</v>
      </c>
    </row>
    <row r="52" spans="1:53" ht="12.75" hidden="1">
      <c r="A52" s="66">
        <v>1112</v>
      </c>
      <c r="B52" s="2">
        <v>1628</v>
      </c>
      <c r="C52" s="15" t="s">
        <v>32</v>
      </c>
      <c r="D52" s="50">
        <v>83</v>
      </c>
      <c r="E52" s="50">
        <f t="shared" si="92"/>
        <v>465</v>
      </c>
      <c r="F52" s="50"/>
      <c r="G52" s="50">
        <v>65</v>
      </c>
      <c r="H52" s="50">
        <f t="shared" si="93"/>
        <v>930</v>
      </c>
      <c r="I52" s="50"/>
      <c r="J52" s="23"/>
      <c r="K52" s="50">
        <v>492</v>
      </c>
      <c r="L52" s="50">
        <f t="shared" si="94"/>
        <v>1395</v>
      </c>
      <c r="M52" s="50"/>
      <c r="N52" s="23">
        <f t="shared" si="95"/>
        <v>640</v>
      </c>
      <c r="O52" s="50">
        <v>8</v>
      </c>
      <c r="P52" s="50">
        <f t="shared" si="96"/>
        <v>1860</v>
      </c>
      <c r="Q52" s="50"/>
      <c r="R52" s="23">
        <f>SUM(N52:O52)</f>
        <v>648</v>
      </c>
      <c r="S52" s="50">
        <v>0</v>
      </c>
      <c r="T52" s="50">
        <f t="shared" si="97"/>
        <v>2325</v>
      </c>
      <c r="U52" s="50"/>
      <c r="V52" s="23">
        <f>SUM(R52:S52)</f>
        <v>648</v>
      </c>
      <c r="W52" s="50">
        <v>0</v>
      </c>
      <c r="X52" s="50">
        <f t="shared" si="98"/>
        <v>2790</v>
      </c>
      <c r="Y52" s="50"/>
      <c r="Z52" s="23">
        <f t="shared" si="88"/>
        <v>8</v>
      </c>
      <c r="AA52" s="23">
        <f t="shared" si="99"/>
        <v>648</v>
      </c>
      <c r="AB52" s="50">
        <v>466</v>
      </c>
      <c r="AC52" s="23">
        <f t="shared" si="87"/>
        <v>1114</v>
      </c>
      <c r="AD52" s="52">
        <f t="shared" si="100"/>
        <v>3255</v>
      </c>
      <c r="AE52" s="52"/>
      <c r="AF52" s="50">
        <v>2573</v>
      </c>
      <c r="AG52" s="22">
        <f t="shared" si="101"/>
        <v>3720</v>
      </c>
      <c r="AH52" s="22"/>
      <c r="AI52" s="23">
        <f t="shared" si="89"/>
        <v>3687</v>
      </c>
      <c r="AJ52" s="50">
        <v>456</v>
      </c>
      <c r="AK52" s="52">
        <f t="shared" si="102"/>
        <v>4185</v>
      </c>
      <c r="AL52" s="52"/>
      <c r="AM52" s="23">
        <f t="shared" si="85"/>
        <v>3495</v>
      </c>
      <c r="AN52" s="23">
        <f t="shared" si="86"/>
        <v>4143</v>
      </c>
      <c r="AO52" s="50">
        <v>374</v>
      </c>
      <c r="AP52" s="52">
        <f t="shared" si="103"/>
        <v>4650</v>
      </c>
      <c r="AQ52" s="52"/>
      <c r="AR52" s="23">
        <f t="shared" si="90"/>
        <v>4517</v>
      </c>
      <c r="AS52" s="50">
        <v>138</v>
      </c>
      <c r="AT52" s="52">
        <f t="shared" si="104"/>
        <v>5115</v>
      </c>
      <c r="AU52" s="52"/>
      <c r="AV52" s="23">
        <f t="shared" si="91"/>
        <v>4655</v>
      </c>
      <c r="AW52" s="50">
        <v>329</v>
      </c>
      <c r="AX52" s="23" t="e">
        <f>SUM(N52,Z52,AM52,#REF!)</f>
        <v>#REF!</v>
      </c>
      <c r="AY52" s="50">
        <v>5580</v>
      </c>
      <c r="AZ52" s="50">
        <v>5580</v>
      </c>
      <c r="BA52" s="77"/>
    </row>
    <row r="53" spans="1:53" ht="12.75" hidden="1">
      <c r="A53" s="66">
        <v>1112</v>
      </c>
      <c r="B53" s="2">
        <v>1628</v>
      </c>
      <c r="C53" s="15" t="s">
        <v>33</v>
      </c>
      <c r="D53" s="50">
        <v>670</v>
      </c>
      <c r="E53" s="50">
        <f t="shared" si="92"/>
        <v>465</v>
      </c>
      <c r="F53" s="50"/>
      <c r="G53" s="50">
        <v>37</v>
      </c>
      <c r="H53" s="50">
        <f t="shared" si="93"/>
        <v>930</v>
      </c>
      <c r="I53" s="50"/>
      <c r="J53" s="23"/>
      <c r="K53" s="50">
        <v>520</v>
      </c>
      <c r="L53" s="50">
        <f t="shared" si="94"/>
        <v>1395</v>
      </c>
      <c r="M53" s="50"/>
      <c r="N53" s="23">
        <f t="shared" si="95"/>
        <v>1227</v>
      </c>
      <c r="O53" s="50">
        <v>5</v>
      </c>
      <c r="P53" s="50">
        <f t="shared" si="96"/>
        <v>1860</v>
      </c>
      <c r="Q53" s="50"/>
      <c r="R53" s="23">
        <f aca="true" t="shared" si="105" ref="R53:R59">SUM(N53,O53)</f>
        <v>1232</v>
      </c>
      <c r="S53" s="50">
        <v>0</v>
      </c>
      <c r="T53" s="50">
        <f t="shared" si="97"/>
        <v>2325</v>
      </c>
      <c r="U53" s="50"/>
      <c r="V53" s="23">
        <f aca="true" t="shared" si="106" ref="V53:V59">SUM(R53,S53)</f>
        <v>1232</v>
      </c>
      <c r="W53" s="50">
        <v>4</v>
      </c>
      <c r="X53" s="50">
        <f t="shared" si="98"/>
        <v>2790</v>
      </c>
      <c r="Y53" s="50"/>
      <c r="Z53" s="23">
        <f t="shared" si="88"/>
        <v>9</v>
      </c>
      <c r="AA53" s="23">
        <f t="shared" si="99"/>
        <v>1236</v>
      </c>
      <c r="AB53" s="50">
        <v>80</v>
      </c>
      <c r="AC53" s="23">
        <f aca="true" t="shared" si="107" ref="AC53:AC59">SUM(AA53,AB53)</f>
        <v>1316</v>
      </c>
      <c r="AD53" s="52">
        <f t="shared" si="100"/>
        <v>3255</v>
      </c>
      <c r="AE53" s="52"/>
      <c r="AF53" s="50">
        <v>85</v>
      </c>
      <c r="AG53" s="22">
        <f t="shared" si="101"/>
        <v>3720</v>
      </c>
      <c r="AH53" s="22"/>
      <c r="AI53" s="23">
        <f t="shared" si="89"/>
        <v>1401</v>
      </c>
      <c r="AJ53" s="50">
        <v>400</v>
      </c>
      <c r="AK53" s="52">
        <f t="shared" si="102"/>
        <v>4185</v>
      </c>
      <c r="AL53" s="52"/>
      <c r="AM53" s="23">
        <f aca="true" t="shared" si="108" ref="AM53:AM59">SUM(AB53,AF53,AJ53)</f>
        <v>565</v>
      </c>
      <c r="AN53" s="23">
        <f aca="true" t="shared" si="109" ref="AN53:AN59">SUM(N53+Z53+AM53)</f>
        <v>1801</v>
      </c>
      <c r="AO53" s="50">
        <v>512</v>
      </c>
      <c r="AP53" s="52">
        <f t="shared" si="103"/>
        <v>4650</v>
      </c>
      <c r="AQ53" s="52"/>
      <c r="AR53" s="23">
        <f t="shared" si="90"/>
        <v>2313</v>
      </c>
      <c r="AS53" s="50">
        <v>47</v>
      </c>
      <c r="AT53" s="52">
        <f t="shared" si="104"/>
        <v>5115</v>
      </c>
      <c r="AU53" s="52"/>
      <c r="AV53" s="23">
        <f t="shared" si="91"/>
        <v>2360</v>
      </c>
      <c r="AW53" s="50">
        <v>161</v>
      </c>
      <c r="AX53" s="23" t="e">
        <f>SUM(N53,Z53,AM53,#REF!)</f>
        <v>#REF!</v>
      </c>
      <c r="AY53" s="50">
        <v>5580</v>
      </c>
      <c r="AZ53" s="50">
        <v>5580</v>
      </c>
      <c r="BA53" s="77"/>
    </row>
    <row r="54" spans="1:53" ht="12.75" hidden="1">
      <c r="A54" s="66">
        <v>1112</v>
      </c>
      <c r="B54" s="2">
        <v>1628</v>
      </c>
      <c r="C54" s="15" t="s">
        <v>34</v>
      </c>
      <c r="D54" s="50">
        <v>894</v>
      </c>
      <c r="E54" s="50">
        <f t="shared" si="92"/>
        <v>433.3333333333333</v>
      </c>
      <c r="F54" s="50">
        <f aca="true" t="shared" si="110" ref="F54:F59">AZ54/12*1</f>
        <v>433.3333333333333</v>
      </c>
      <c r="G54" s="50">
        <v>168</v>
      </c>
      <c r="H54" s="50">
        <f t="shared" si="93"/>
        <v>866.6666666666666</v>
      </c>
      <c r="I54" s="50">
        <f aca="true" t="shared" si="111" ref="I54:I59">AZ54/12*2</f>
        <v>866.6666666666666</v>
      </c>
      <c r="J54" s="23">
        <f aca="true" t="shared" si="112" ref="J54:J59">D54+G54</f>
        <v>1062</v>
      </c>
      <c r="K54" s="50">
        <v>181</v>
      </c>
      <c r="L54" s="50">
        <f t="shared" si="94"/>
        <v>1300</v>
      </c>
      <c r="M54" s="50">
        <f aca="true" t="shared" si="113" ref="M54:M59">AZ54/12*3</f>
        <v>1300</v>
      </c>
      <c r="N54" s="23">
        <f t="shared" si="95"/>
        <v>1243</v>
      </c>
      <c r="O54" s="50">
        <v>1</v>
      </c>
      <c r="P54" s="50">
        <f t="shared" si="96"/>
        <v>1733.3333333333333</v>
      </c>
      <c r="Q54" s="50">
        <f aca="true" t="shared" si="114" ref="Q54:Q59">AZ54/12*4</f>
        <v>1733.3333333333333</v>
      </c>
      <c r="R54" s="23">
        <f t="shared" si="105"/>
        <v>1244</v>
      </c>
      <c r="S54" s="50">
        <v>2</v>
      </c>
      <c r="T54" s="50">
        <f t="shared" si="97"/>
        <v>2166.6666666666665</v>
      </c>
      <c r="U54" s="50">
        <f aca="true" t="shared" si="115" ref="U54:U59">AZ54/12*5</f>
        <v>2166.6666666666665</v>
      </c>
      <c r="V54" s="23">
        <f t="shared" si="106"/>
        <v>1246</v>
      </c>
      <c r="W54" s="50">
        <v>689</v>
      </c>
      <c r="X54" s="50">
        <f t="shared" si="98"/>
        <v>2600</v>
      </c>
      <c r="Y54" s="50">
        <f aca="true" t="shared" si="116" ref="Y54:Y59">AZ54/12*6</f>
        <v>2600</v>
      </c>
      <c r="Z54" s="23">
        <f t="shared" si="88"/>
        <v>692</v>
      </c>
      <c r="AA54" s="23">
        <f t="shared" si="99"/>
        <v>1935</v>
      </c>
      <c r="AB54" s="50">
        <v>498</v>
      </c>
      <c r="AC54" s="23">
        <f t="shared" si="107"/>
        <v>2433</v>
      </c>
      <c r="AD54" s="52">
        <f t="shared" si="100"/>
        <v>3033.333333333333</v>
      </c>
      <c r="AE54" s="52">
        <f aca="true" t="shared" si="117" ref="AE54:AE59">AZ54/12*7</f>
        <v>3033.333333333333</v>
      </c>
      <c r="AF54" s="50">
        <v>22</v>
      </c>
      <c r="AG54" s="22">
        <f t="shared" si="101"/>
        <v>3466.6666666666665</v>
      </c>
      <c r="AH54" s="22">
        <f aca="true" t="shared" si="118" ref="AH54:AH59">AZ54/12*8</f>
        <v>3466.6666666666665</v>
      </c>
      <c r="AI54" s="23">
        <f t="shared" si="89"/>
        <v>2455</v>
      </c>
      <c r="AJ54" s="50">
        <v>533</v>
      </c>
      <c r="AK54" s="52">
        <f t="shared" si="102"/>
        <v>3900</v>
      </c>
      <c r="AL54" s="52">
        <f aca="true" t="shared" si="119" ref="AL54:AL59">AZ54/12*9</f>
        <v>3900</v>
      </c>
      <c r="AM54" s="23">
        <f t="shared" si="108"/>
        <v>1053</v>
      </c>
      <c r="AN54" s="23">
        <f t="shared" si="109"/>
        <v>2988</v>
      </c>
      <c r="AO54" s="50">
        <v>170</v>
      </c>
      <c r="AP54" s="52">
        <f t="shared" si="103"/>
        <v>4333.333333333333</v>
      </c>
      <c r="AQ54" s="52">
        <f aca="true" t="shared" si="120" ref="AQ54:AQ59">AZ54/12*10</f>
        <v>4333.333333333333</v>
      </c>
      <c r="AR54" s="23">
        <f t="shared" si="90"/>
        <v>3158</v>
      </c>
      <c r="AS54" s="50">
        <v>17</v>
      </c>
      <c r="AT54" s="52">
        <f t="shared" si="104"/>
        <v>4766.666666666666</v>
      </c>
      <c r="AU54" s="52">
        <f aca="true" t="shared" si="121" ref="AU54:AU59">AZ54/12*11</f>
        <v>4766.666666666666</v>
      </c>
      <c r="AV54" s="23">
        <f t="shared" si="91"/>
        <v>3175</v>
      </c>
      <c r="AW54" s="50">
        <v>715</v>
      </c>
      <c r="AX54" s="23">
        <f aca="true" t="shared" si="122" ref="AX54:AX59">SUM(N54,Z54,AM54,AO54,AS54,AW54)</f>
        <v>3890</v>
      </c>
      <c r="AY54" s="50">
        <v>5200</v>
      </c>
      <c r="AZ54" s="50">
        <v>5200</v>
      </c>
      <c r="BA54" s="77"/>
    </row>
    <row r="55" spans="1:53" ht="12.75" hidden="1">
      <c r="A55" s="66">
        <v>1112</v>
      </c>
      <c r="B55" s="2">
        <v>1628</v>
      </c>
      <c r="C55" s="15" t="s">
        <v>35</v>
      </c>
      <c r="D55" s="50">
        <v>261</v>
      </c>
      <c r="E55" s="50">
        <f t="shared" si="92"/>
        <v>266.6666666666667</v>
      </c>
      <c r="F55" s="50">
        <f t="shared" si="110"/>
        <v>266.6666666666667</v>
      </c>
      <c r="G55" s="50">
        <v>34</v>
      </c>
      <c r="H55" s="50">
        <f t="shared" si="93"/>
        <v>533.3333333333334</v>
      </c>
      <c r="I55" s="50">
        <f t="shared" si="111"/>
        <v>533.3333333333334</v>
      </c>
      <c r="J55" s="23">
        <f t="shared" si="112"/>
        <v>295</v>
      </c>
      <c r="K55" s="50">
        <v>303</v>
      </c>
      <c r="L55" s="50">
        <f t="shared" si="94"/>
        <v>800</v>
      </c>
      <c r="M55" s="50">
        <f t="shared" si="113"/>
        <v>800</v>
      </c>
      <c r="N55" s="23">
        <f t="shared" si="95"/>
        <v>598</v>
      </c>
      <c r="O55" s="50">
        <v>5</v>
      </c>
      <c r="P55" s="50">
        <f t="shared" si="96"/>
        <v>1066.6666666666667</v>
      </c>
      <c r="Q55" s="50">
        <f t="shared" si="114"/>
        <v>1066.6666666666667</v>
      </c>
      <c r="R55" s="23">
        <f t="shared" si="105"/>
        <v>603</v>
      </c>
      <c r="S55" s="50">
        <v>0</v>
      </c>
      <c r="T55" s="50">
        <f t="shared" si="97"/>
        <v>1333.3333333333335</v>
      </c>
      <c r="U55" s="50">
        <f t="shared" si="115"/>
        <v>1333.3333333333335</v>
      </c>
      <c r="V55" s="23">
        <f t="shared" si="106"/>
        <v>603</v>
      </c>
      <c r="W55" s="50">
        <v>1</v>
      </c>
      <c r="X55" s="50">
        <f t="shared" si="98"/>
        <v>1600</v>
      </c>
      <c r="Y55" s="50">
        <f t="shared" si="116"/>
        <v>1600</v>
      </c>
      <c r="Z55" s="23">
        <f t="shared" si="88"/>
        <v>6</v>
      </c>
      <c r="AA55" s="23">
        <f t="shared" si="99"/>
        <v>604</v>
      </c>
      <c r="AB55" s="50">
        <v>113</v>
      </c>
      <c r="AC55" s="23">
        <f t="shared" si="107"/>
        <v>717</v>
      </c>
      <c r="AD55" s="52">
        <f t="shared" si="100"/>
        <v>1866.6666666666667</v>
      </c>
      <c r="AE55" s="52">
        <f t="shared" si="117"/>
        <v>1866.6666666666667</v>
      </c>
      <c r="AF55" s="50">
        <v>406</v>
      </c>
      <c r="AG55" s="22">
        <f t="shared" si="101"/>
        <v>2133.3333333333335</v>
      </c>
      <c r="AH55" s="22">
        <f t="shared" si="118"/>
        <v>2133.3333333333335</v>
      </c>
      <c r="AI55" s="23">
        <f t="shared" si="89"/>
        <v>1123</v>
      </c>
      <c r="AJ55" s="50">
        <v>922</v>
      </c>
      <c r="AK55" s="52">
        <f t="shared" si="102"/>
        <v>2400</v>
      </c>
      <c r="AL55" s="52">
        <f t="shared" si="119"/>
        <v>2400</v>
      </c>
      <c r="AM55" s="23">
        <f t="shared" si="108"/>
        <v>1441</v>
      </c>
      <c r="AN55" s="23">
        <f t="shared" si="109"/>
        <v>2045</v>
      </c>
      <c r="AO55" s="50">
        <v>282</v>
      </c>
      <c r="AP55" s="52">
        <f t="shared" si="103"/>
        <v>2666.666666666667</v>
      </c>
      <c r="AQ55" s="52">
        <f t="shared" si="120"/>
        <v>2666.666666666667</v>
      </c>
      <c r="AR55" s="23">
        <f t="shared" si="90"/>
        <v>2327</v>
      </c>
      <c r="AS55" s="50"/>
      <c r="AT55" s="52">
        <f t="shared" si="104"/>
        <v>2933.3333333333335</v>
      </c>
      <c r="AU55" s="52">
        <f t="shared" si="121"/>
        <v>2933.3333333333335</v>
      </c>
      <c r="AV55" s="23">
        <f t="shared" si="91"/>
        <v>2327</v>
      </c>
      <c r="AW55" s="50">
        <v>2</v>
      </c>
      <c r="AX55" s="23">
        <f t="shared" si="122"/>
        <v>2329</v>
      </c>
      <c r="AY55" s="50">
        <v>3200</v>
      </c>
      <c r="AZ55" s="50">
        <v>3200</v>
      </c>
      <c r="BA55" s="77"/>
    </row>
    <row r="56" spans="1:53" ht="12.75" hidden="1">
      <c r="A56" s="66">
        <v>1112</v>
      </c>
      <c r="B56" s="2">
        <v>1628</v>
      </c>
      <c r="C56" s="3" t="s">
        <v>37</v>
      </c>
      <c r="D56" s="50">
        <v>35</v>
      </c>
      <c r="E56" s="50">
        <f t="shared" si="92"/>
        <v>250</v>
      </c>
      <c r="F56" s="50">
        <f t="shared" si="110"/>
        <v>250</v>
      </c>
      <c r="G56" s="50">
        <v>1</v>
      </c>
      <c r="H56" s="50">
        <f t="shared" si="93"/>
        <v>500</v>
      </c>
      <c r="I56" s="50">
        <f t="shared" si="111"/>
        <v>500</v>
      </c>
      <c r="J56" s="23">
        <f t="shared" si="112"/>
        <v>36</v>
      </c>
      <c r="K56" s="50">
        <v>0</v>
      </c>
      <c r="L56" s="50">
        <f t="shared" si="94"/>
        <v>750</v>
      </c>
      <c r="M56" s="50">
        <f t="shared" si="113"/>
        <v>750</v>
      </c>
      <c r="N56" s="23">
        <f t="shared" si="95"/>
        <v>36</v>
      </c>
      <c r="O56" s="50">
        <v>5</v>
      </c>
      <c r="P56" s="50">
        <f t="shared" si="96"/>
        <v>1000</v>
      </c>
      <c r="Q56" s="50">
        <f t="shared" si="114"/>
        <v>1000</v>
      </c>
      <c r="R56" s="23">
        <f t="shared" si="105"/>
        <v>41</v>
      </c>
      <c r="S56" s="50">
        <v>0</v>
      </c>
      <c r="T56" s="50">
        <f t="shared" si="97"/>
        <v>1250</v>
      </c>
      <c r="U56" s="50">
        <f t="shared" si="115"/>
        <v>1250</v>
      </c>
      <c r="V56" s="23">
        <f t="shared" si="106"/>
        <v>41</v>
      </c>
      <c r="W56" s="50">
        <v>0</v>
      </c>
      <c r="X56" s="50">
        <f t="shared" si="98"/>
        <v>1500</v>
      </c>
      <c r="Y56" s="50">
        <f t="shared" si="116"/>
        <v>1500</v>
      </c>
      <c r="Z56" s="23">
        <f>SUM(O56,S56,W56)</f>
        <v>5</v>
      </c>
      <c r="AA56" s="23">
        <f t="shared" si="99"/>
        <v>41</v>
      </c>
      <c r="AB56" s="50">
        <v>2</v>
      </c>
      <c r="AC56" s="23">
        <f t="shared" si="107"/>
        <v>43</v>
      </c>
      <c r="AD56" s="52">
        <f t="shared" si="100"/>
        <v>1750</v>
      </c>
      <c r="AE56" s="52">
        <f t="shared" si="117"/>
        <v>1750</v>
      </c>
      <c r="AF56" s="50">
        <v>0</v>
      </c>
      <c r="AG56" s="22">
        <f t="shared" si="101"/>
        <v>2000</v>
      </c>
      <c r="AH56" s="22">
        <f t="shared" si="118"/>
        <v>2000</v>
      </c>
      <c r="AI56" s="23">
        <f>AC56+AF56</f>
        <v>43</v>
      </c>
      <c r="AJ56" s="50">
        <v>486</v>
      </c>
      <c r="AK56" s="52">
        <f t="shared" si="102"/>
        <v>2250</v>
      </c>
      <c r="AL56" s="52">
        <f t="shared" si="119"/>
        <v>2250</v>
      </c>
      <c r="AM56" s="23">
        <f t="shared" si="108"/>
        <v>488</v>
      </c>
      <c r="AN56" s="23">
        <f t="shared" si="109"/>
        <v>529</v>
      </c>
      <c r="AO56" s="50">
        <v>292</v>
      </c>
      <c r="AP56" s="52">
        <f t="shared" si="103"/>
        <v>2500</v>
      </c>
      <c r="AQ56" s="52">
        <f t="shared" si="120"/>
        <v>2500</v>
      </c>
      <c r="AR56" s="23">
        <f>AN56+AO56</f>
        <v>821</v>
      </c>
      <c r="AS56" s="50">
        <v>57</v>
      </c>
      <c r="AT56" s="52">
        <f t="shared" si="104"/>
        <v>2750</v>
      </c>
      <c r="AU56" s="52">
        <f t="shared" si="121"/>
        <v>2750</v>
      </c>
      <c r="AV56" s="23">
        <f>AR56+AS56</f>
        <v>878</v>
      </c>
      <c r="AW56" s="50">
        <v>803</v>
      </c>
      <c r="AX56" s="23">
        <f t="shared" si="122"/>
        <v>1681</v>
      </c>
      <c r="AY56" s="50">
        <v>3000</v>
      </c>
      <c r="AZ56" s="50">
        <v>3000</v>
      </c>
      <c r="BA56" s="77"/>
    </row>
    <row r="57" spans="1:53" ht="12.75">
      <c r="A57" s="66">
        <v>1112</v>
      </c>
      <c r="B57" s="2">
        <v>1628</v>
      </c>
      <c r="C57" s="29" t="s">
        <v>71</v>
      </c>
      <c r="D57" s="50">
        <f>106+64</f>
        <v>170</v>
      </c>
      <c r="E57" s="50">
        <f t="shared" si="92"/>
        <v>125</v>
      </c>
      <c r="F57" s="50">
        <f t="shared" si="110"/>
        <v>125</v>
      </c>
      <c r="G57" s="50">
        <v>0</v>
      </c>
      <c r="H57" s="50">
        <f t="shared" si="93"/>
        <v>250</v>
      </c>
      <c r="I57" s="50">
        <f t="shared" si="111"/>
        <v>250</v>
      </c>
      <c r="J57" s="23">
        <f t="shared" si="112"/>
        <v>170</v>
      </c>
      <c r="K57" s="50">
        <v>1</v>
      </c>
      <c r="L57" s="50">
        <f t="shared" si="94"/>
        <v>375</v>
      </c>
      <c r="M57" s="50">
        <f t="shared" si="113"/>
        <v>375</v>
      </c>
      <c r="N57" s="23">
        <f>SUM(D57,G57,K57)</f>
        <v>171</v>
      </c>
      <c r="O57" s="50">
        <v>0</v>
      </c>
      <c r="P57" s="50">
        <f t="shared" si="96"/>
        <v>500</v>
      </c>
      <c r="Q57" s="50">
        <f t="shared" si="114"/>
        <v>500</v>
      </c>
      <c r="R57" s="23">
        <f t="shared" si="105"/>
        <v>171</v>
      </c>
      <c r="S57" s="50">
        <v>1</v>
      </c>
      <c r="T57" s="50">
        <f t="shared" si="97"/>
        <v>625</v>
      </c>
      <c r="U57" s="50">
        <f t="shared" si="115"/>
        <v>625</v>
      </c>
      <c r="V57" s="23">
        <f t="shared" si="106"/>
        <v>172</v>
      </c>
      <c r="W57" s="50">
        <v>2</v>
      </c>
      <c r="X57" s="50">
        <f t="shared" si="98"/>
        <v>750</v>
      </c>
      <c r="Y57" s="50">
        <f t="shared" si="116"/>
        <v>750</v>
      </c>
      <c r="Z57" s="23">
        <f>SUM(O57,S57,W57)</f>
        <v>3</v>
      </c>
      <c r="AA57" s="23">
        <f>SUM(N57,Z57)</f>
        <v>174</v>
      </c>
      <c r="AB57" s="50">
        <v>1</v>
      </c>
      <c r="AC57" s="23">
        <f t="shared" si="107"/>
        <v>175</v>
      </c>
      <c r="AD57" s="52">
        <f t="shared" si="100"/>
        <v>875</v>
      </c>
      <c r="AE57" s="52">
        <f t="shared" si="117"/>
        <v>875</v>
      </c>
      <c r="AF57" s="50">
        <v>93</v>
      </c>
      <c r="AG57" s="22">
        <f t="shared" si="101"/>
        <v>1000</v>
      </c>
      <c r="AH57" s="22">
        <f t="shared" si="118"/>
        <v>1000</v>
      </c>
      <c r="AI57" s="23">
        <f>AC57+AF57</f>
        <v>268</v>
      </c>
      <c r="AJ57" s="50">
        <v>669</v>
      </c>
      <c r="AK57" s="52">
        <f t="shared" si="102"/>
        <v>1125</v>
      </c>
      <c r="AL57" s="52">
        <f t="shared" si="119"/>
        <v>1125</v>
      </c>
      <c r="AM57" s="23">
        <f t="shared" si="108"/>
        <v>763</v>
      </c>
      <c r="AN57" s="23">
        <f t="shared" si="109"/>
        <v>937</v>
      </c>
      <c r="AO57" s="50">
        <v>81</v>
      </c>
      <c r="AP57" s="52">
        <f t="shared" si="103"/>
        <v>1250</v>
      </c>
      <c r="AQ57" s="52">
        <f t="shared" si="120"/>
        <v>1250</v>
      </c>
      <c r="AR57" s="23">
        <f>AN57+AO57</f>
        <v>1018</v>
      </c>
      <c r="AS57" s="50">
        <v>11</v>
      </c>
      <c r="AT57" s="52">
        <f t="shared" si="104"/>
        <v>1375</v>
      </c>
      <c r="AU57" s="52">
        <f t="shared" si="121"/>
        <v>1375</v>
      </c>
      <c r="AV57" s="23">
        <f>AR57+AS57</f>
        <v>1029</v>
      </c>
      <c r="AW57" s="50">
        <v>1235</v>
      </c>
      <c r="AX57" s="23">
        <f t="shared" si="122"/>
        <v>2264</v>
      </c>
      <c r="AY57" s="50">
        <v>1500</v>
      </c>
      <c r="AZ57" s="50">
        <v>1500</v>
      </c>
      <c r="BA57" s="77"/>
    </row>
    <row r="58" spans="1:53" ht="12.75">
      <c r="A58" s="66">
        <v>1112</v>
      </c>
      <c r="B58" s="2">
        <v>1628</v>
      </c>
      <c r="C58" s="3" t="s">
        <v>74</v>
      </c>
      <c r="D58" s="50">
        <v>21</v>
      </c>
      <c r="E58" s="50">
        <f t="shared" si="92"/>
        <v>125</v>
      </c>
      <c r="F58" s="50">
        <f t="shared" si="110"/>
        <v>0</v>
      </c>
      <c r="G58" s="50">
        <v>0</v>
      </c>
      <c r="H58" s="50">
        <f t="shared" si="93"/>
        <v>250</v>
      </c>
      <c r="I58" s="50">
        <f t="shared" si="111"/>
        <v>0</v>
      </c>
      <c r="J58" s="23">
        <f t="shared" si="112"/>
        <v>21</v>
      </c>
      <c r="K58" s="50">
        <v>0</v>
      </c>
      <c r="L58" s="50">
        <f t="shared" si="94"/>
        <v>375</v>
      </c>
      <c r="M58" s="50">
        <f t="shared" si="113"/>
        <v>0</v>
      </c>
      <c r="N58" s="23">
        <f>SUM(D58,G58,K58)</f>
        <v>21</v>
      </c>
      <c r="O58" s="50">
        <v>0</v>
      </c>
      <c r="P58" s="50">
        <f t="shared" si="96"/>
        <v>500</v>
      </c>
      <c r="Q58" s="50">
        <f t="shared" si="114"/>
        <v>0</v>
      </c>
      <c r="R58" s="23">
        <f t="shared" si="105"/>
        <v>21</v>
      </c>
      <c r="S58" s="50">
        <v>0</v>
      </c>
      <c r="T58" s="50">
        <f t="shared" si="97"/>
        <v>625</v>
      </c>
      <c r="U58" s="50">
        <f t="shared" si="115"/>
        <v>0</v>
      </c>
      <c r="V58" s="23">
        <f t="shared" si="106"/>
        <v>21</v>
      </c>
      <c r="W58" s="50">
        <v>0</v>
      </c>
      <c r="X58" s="50">
        <f t="shared" si="98"/>
        <v>750</v>
      </c>
      <c r="Y58" s="50">
        <f t="shared" si="116"/>
        <v>0</v>
      </c>
      <c r="Z58" s="23">
        <f>SUM(O58,S58,W58)</f>
        <v>0</v>
      </c>
      <c r="AA58" s="23">
        <f>SUM(N58,Z58)</f>
        <v>21</v>
      </c>
      <c r="AB58" s="50">
        <v>0</v>
      </c>
      <c r="AC58" s="23">
        <f t="shared" si="107"/>
        <v>21</v>
      </c>
      <c r="AD58" s="50">
        <f t="shared" si="100"/>
        <v>875</v>
      </c>
      <c r="AE58" s="50">
        <f t="shared" si="117"/>
        <v>0</v>
      </c>
      <c r="AF58" s="50">
        <v>0</v>
      </c>
      <c r="AG58" s="14">
        <f t="shared" si="101"/>
        <v>1000</v>
      </c>
      <c r="AH58" s="14">
        <f t="shared" si="118"/>
        <v>0</v>
      </c>
      <c r="AI58" s="23">
        <f>AC58+AF58</f>
        <v>21</v>
      </c>
      <c r="AJ58" s="50"/>
      <c r="AK58" s="50">
        <f t="shared" si="102"/>
        <v>1125</v>
      </c>
      <c r="AL58" s="50">
        <f t="shared" si="119"/>
        <v>0</v>
      </c>
      <c r="AM58" s="23">
        <f t="shared" si="108"/>
        <v>0</v>
      </c>
      <c r="AN58" s="23">
        <f t="shared" si="109"/>
        <v>21</v>
      </c>
      <c r="AO58" s="50">
        <v>0</v>
      </c>
      <c r="AP58" s="50">
        <f t="shared" si="103"/>
        <v>1250</v>
      </c>
      <c r="AQ58" s="50">
        <f t="shared" si="120"/>
        <v>0</v>
      </c>
      <c r="AR58" s="23">
        <f>AN58+AO58</f>
        <v>21</v>
      </c>
      <c r="AS58" s="50">
        <v>0</v>
      </c>
      <c r="AT58" s="50">
        <f t="shared" si="104"/>
        <v>1375</v>
      </c>
      <c r="AU58" s="50">
        <f t="shared" si="121"/>
        <v>0</v>
      </c>
      <c r="AV58" s="23">
        <f>AR58+AS58</f>
        <v>21</v>
      </c>
      <c r="AW58" s="50">
        <v>0</v>
      </c>
      <c r="AX58" s="23">
        <f t="shared" si="122"/>
        <v>21</v>
      </c>
      <c r="AY58" s="50">
        <v>1500</v>
      </c>
      <c r="AZ58" s="50">
        <v>0</v>
      </c>
      <c r="BA58" s="77"/>
    </row>
    <row r="59" spans="1:53" ht="12.75">
      <c r="A59" s="66">
        <v>1112</v>
      </c>
      <c r="B59" s="2">
        <v>1628</v>
      </c>
      <c r="C59" s="3" t="s">
        <v>82</v>
      </c>
      <c r="D59" s="50"/>
      <c r="E59" s="50">
        <f t="shared" si="92"/>
        <v>0</v>
      </c>
      <c r="F59" s="50">
        <f t="shared" si="110"/>
        <v>0</v>
      </c>
      <c r="G59" s="50">
        <v>0</v>
      </c>
      <c r="H59" s="50">
        <f t="shared" si="93"/>
        <v>0</v>
      </c>
      <c r="I59" s="50">
        <f t="shared" si="111"/>
        <v>0</v>
      </c>
      <c r="J59" s="23">
        <f t="shared" si="112"/>
        <v>0</v>
      </c>
      <c r="K59" s="50">
        <v>0</v>
      </c>
      <c r="L59" s="50">
        <f t="shared" si="94"/>
        <v>0</v>
      </c>
      <c r="M59" s="50">
        <f t="shared" si="113"/>
        <v>0</v>
      </c>
      <c r="N59" s="23">
        <f>SUM(D59,G59,K59)</f>
        <v>0</v>
      </c>
      <c r="O59" s="50">
        <v>0</v>
      </c>
      <c r="P59" s="50">
        <f t="shared" si="96"/>
        <v>0</v>
      </c>
      <c r="Q59" s="50">
        <f t="shared" si="114"/>
        <v>0</v>
      </c>
      <c r="R59" s="23">
        <f t="shared" si="105"/>
        <v>0</v>
      </c>
      <c r="S59" s="50">
        <v>0</v>
      </c>
      <c r="T59" s="50">
        <f t="shared" si="97"/>
        <v>0</v>
      </c>
      <c r="U59" s="50">
        <f t="shared" si="115"/>
        <v>0</v>
      </c>
      <c r="V59" s="23">
        <f t="shared" si="106"/>
        <v>0</v>
      </c>
      <c r="W59" s="50">
        <v>0</v>
      </c>
      <c r="X59" s="50">
        <f t="shared" si="98"/>
        <v>0</v>
      </c>
      <c r="Y59" s="50">
        <f t="shared" si="116"/>
        <v>0</v>
      </c>
      <c r="Z59" s="23">
        <f>SUM(O59,S59,W59)</f>
        <v>0</v>
      </c>
      <c r="AA59" s="23">
        <f>SUM(N59,Z59)</f>
        <v>0</v>
      </c>
      <c r="AB59" s="50"/>
      <c r="AC59" s="23">
        <f t="shared" si="107"/>
        <v>0</v>
      </c>
      <c r="AD59" s="50">
        <f t="shared" si="100"/>
        <v>0</v>
      </c>
      <c r="AE59" s="50">
        <f t="shared" si="117"/>
        <v>0</v>
      </c>
      <c r="AF59" s="50"/>
      <c r="AG59" s="14">
        <f t="shared" si="101"/>
        <v>0</v>
      </c>
      <c r="AH59" s="14">
        <f t="shared" si="118"/>
        <v>0</v>
      </c>
      <c r="AI59" s="23">
        <f>AC59+AF59</f>
        <v>0</v>
      </c>
      <c r="AJ59" s="50"/>
      <c r="AK59" s="50">
        <f t="shared" si="102"/>
        <v>0</v>
      </c>
      <c r="AL59" s="50">
        <f t="shared" si="119"/>
        <v>0</v>
      </c>
      <c r="AM59" s="23">
        <f t="shared" si="108"/>
        <v>0</v>
      </c>
      <c r="AN59" s="23">
        <f t="shared" si="109"/>
        <v>0</v>
      </c>
      <c r="AO59" s="50"/>
      <c r="AP59" s="50">
        <f t="shared" si="103"/>
        <v>0</v>
      </c>
      <c r="AQ59" s="50">
        <f t="shared" si="120"/>
        <v>0</v>
      </c>
      <c r="AR59" s="23">
        <f>AN59+AO59</f>
        <v>0</v>
      </c>
      <c r="AS59" s="50"/>
      <c r="AT59" s="50">
        <f t="shared" si="104"/>
        <v>0</v>
      </c>
      <c r="AU59" s="50">
        <f t="shared" si="121"/>
        <v>0</v>
      </c>
      <c r="AV59" s="23">
        <f>AR59+AS59</f>
        <v>0</v>
      </c>
      <c r="AW59" s="50"/>
      <c r="AX59" s="23">
        <f t="shared" si="122"/>
        <v>0</v>
      </c>
      <c r="AY59" s="50">
        <v>0</v>
      </c>
      <c r="AZ59" s="50">
        <v>0</v>
      </c>
      <c r="BA59" s="77"/>
    </row>
    <row r="60" spans="1:52" ht="14.25" thickBot="1">
      <c r="A60" s="19"/>
      <c r="B60" s="20"/>
      <c r="C60" s="30"/>
      <c r="D60" s="56"/>
      <c r="E60" s="56"/>
      <c r="F60" s="56"/>
      <c r="G60" s="56"/>
      <c r="H60" s="25"/>
      <c r="I60" s="25"/>
      <c r="J60" s="25"/>
      <c r="K60" s="56"/>
      <c r="L60" s="56"/>
      <c r="M60" s="56"/>
      <c r="N60" s="25"/>
      <c r="O60" s="56"/>
      <c r="P60" s="56"/>
      <c r="Q60" s="56"/>
      <c r="R60" s="25"/>
      <c r="S60" s="56"/>
      <c r="T60" s="56"/>
      <c r="U60" s="56"/>
      <c r="V60" s="25"/>
      <c r="W60" s="56"/>
      <c r="X60" s="56"/>
      <c r="Y60" s="56"/>
      <c r="Z60" s="25"/>
      <c r="AA60" s="25"/>
      <c r="AB60" s="56"/>
      <c r="AC60" s="25"/>
      <c r="AD60" s="56"/>
      <c r="AE60" s="56"/>
      <c r="AF60" s="56"/>
      <c r="AG60" s="78"/>
      <c r="AH60" s="78"/>
      <c r="AI60" s="25"/>
      <c r="AJ60" s="56"/>
      <c r="AK60" s="56"/>
      <c r="AL60" s="56"/>
      <c r="AM60" s="25"/>
      <c r="AN60" s="25"/>
      <c r="AO60" s="56"/>
      <c r="AP60" s="56"/>
      <c r="AQ60" s="56"/>
      <c r="AR60" s="25"/>
      <c r="AS60" s="56"/>
      <c r="AT60" s="56"/>
      <c r="AU60" s="56"/>
      <c r="AV60" s="25"/>
      <c r="AW60" s="58"/>
      <c r="AX60" s="56"/>
      <c r="AY60" s="56"/>
      <c r="AZ60" s="56"/>
    </row>
    <row r="61" spans="1:52" ht="28.5" customHeight="1" thickBot="1">
      <c r="A61" s="32"/>
      <c r="B61" s="31"/>
      <c r="C61" s="39" t="s">
        <v>78</v>
      </c>
      <c r="D61" s="57" t="s">
        <v>0</v>
      </c>
      <c r="E61" s="57" t="s">
        <v>25</v>
      </c>
      <c r="F61" s="38" t="s">
        <v>45</v>
      </c>
      <c r="G61" s="57" t="s">
        <v>1</v>
      </c>
      <c r="H61" s="57" t="s">
        <v>26</v>
      </c>
      <c r="I61" s="38" t="s">
        <v>46</v>
      </c>
      <c r="J61" s="84" t="s">
        <v>57</v>
      </c>
      <c r="K61" s="57" t="s">
        <v>2</v>
      </c>
      <c r="L61" s="38" t="s">
        <v>27</v>
      </c>
      <c r="M61" s="38" t="s">
        <v>47</v>
      </c>
      <c r="N61" s="90" t="s">
        <v>58</v>
      </c>
      <c r="O61" s="57" t="s">
        <v>3</v>
      </c>
      <c r="P61" s="38" t="s">
        <v>30</v>
      </c>
      <c r="Q61" s="38" t="s">
        <v>48</v>
      </c>
      <c r="R61" s="90" t="s">
        <v>60</v>
      </c>
      <c r="S61" s="57" t="s">
        <v>4</v>
      </c>
      <c r="T61" s="38" t="s">
        <v>31</v>
      </c>
      <c r="U61" s="38" t="s">
        <v>49</v>
      </c>
      <c r="V61" s="84" t="s">
        <v>59</v>
      </c>
      <c r="W61" s="57" t="s">
        <v>5</v>
      </c>
      <c r="X61" s="82" t="s">
        <v>38</v>
      </c>
      <c r="Y61" s="82" t="s">
        <v>50</v>
      </c>
      <c r="Z61" s="90" t="s">
        <v>61</v>
      </c>
      <c r="AA61" s="90" t="s">
        <v>62</v>
      </c>
      <c r="AB61" s="57" t="s">
        <v>6</v>
      </c>
      <c r="AC61" s="84" t="s">
        <v>63</v>
      </c>
      <c r="AD61" s="82" t="s">
        <v>40</v>
      </c>
      <c r="AE61" s="82" t="s">
        <v>51</v>
      </c>
      <c r="AF61" s="72" t="s">
        <v>7</v>
      </c>
      <c r="AG61" s="81" t="s">
        <v>41</v>
      </c>
      <c r="AH61" s="81" t="s">
        <v>52</v>
      </c>
      <c r="AI61" s="84" t="s">
        <v>64</v>
      </c>
      <c r="AJ61" s="72" t="s">
        <v>8</v>
      </c>
      <c r="AK61" s="38" t="s">
        <v>42</v>
      </c>
      <c r="AL61" s="38" t="s">
        <v>53</v>
      </c>
      <c r="AM61" s="84" t="s">
        <v>65</v>
      </c>
      <c r="AN61" s="84" t="s">
        <v>66</v>
      </c>
      <c r="AO61" s="72" t="s">
        <v>9</v>
      </c>
      <c r="AP61" s="81" t="s">
        <v>43</v>
      </c>
      <c r="AQ61" s="81" t="s">
        <v>54</v>
      </c>
      <c r="AR61" s="84" t="s">
        <v>67</v>
      </c>
      <c r="AS61" s="72" t="s">
        <v>10</v>
      </c>
      <c r="AT61" s="81" t="s">
        <v>44</v>
      </c>
      <c r="AU61" s="81" t="s">
        <v>55</v>
      </c>
      <c r="AV61" s="84" t="s">
        <v>68</v>
      </c>
      <c r="AW61" s="75" t="s">
        <v>11</v>
      </c>
      <c r="AX61" s="91" t="s">
        <v>69</v>
      </c>
      <c r="AY61" s="73" t="s">
        <v>22</v>
      </c>
      <c r="AZ61" s="85" t="s">
        <v>36</v>
      </c>
    </row>
    <row r="62" spans="1:52" ht="12.75" hidden="1">
      <c r="A62" s="16">
        <v>1113</v>
      </c>
      <c r="B62" s="8">
        <v>1660</v>
      </c>
      <c r="C62" s="13" t="s">
        <v>12</v>
      </c>
      <c r="D62" s="54">
        <v>341</v>
      </c>
      <c r="E62" s="54"/>
      <c r="F62" s="54"/>
      <c r="G62" s="54">
        <v>166</v>
      </c>
      <c r="H62" s="23"/>
      <c r="I62" s="23"/>
      <c r="J62" s="23"/>
      <c r="K62" s="54">
        <v>86</v>
      </c>
      <c r="L62" s="54"/>
      <c r="M62" s="54"/>
      <c r="N62" s="23">
        <f aca="true" t="shared" si="123" ref="N62:N69">SUM(D62:K62)</f>
        <v>593</v>
      </c>
      <c r="O62" s="54">
        <v>122</v>
      </c>
      <c r="P62" s="54"/>
      <c r="Q62" s="54"/>
      <c r="R62" s="23">
        <f aca="true" t="shared" si="124" ref="R62:R70">SUM(N62:O62)</f>
        <v>715</v>
      </c>
      <c r="S62" s="54">
        <v>116</v>
      </c>
      <c r="T62" s="54"/>
      <c r="U62" s="54"/>
      <c r="V62" s="24"/>
      <c r="W62" s="54">
        <v>77</v>
      </c>
      <c r="X62" s="54"/>
      <c r="Y62" s="54"/>
      <c r="Z62" s="23">
        <f>SUM(O62,S62:W62)</f>
        <v>315</v>
      </c>
      <c r="AA62" s="23">
        <f aca="true" t="shared" si="125" ref="AA62:AA69">SUM(N62,Z62)</f>
        <v>908</v>
      </c>
      <c r="AB62" s="54">
        <v>165</v>
      </c>
      <c r="AC62" s="24"/>
      <c r="AD62" s="54"/>
      <c r="AE62" s="54"/>
      <c r="AF62" s="54">
        <v>93</v>
      </c>
      <c r="AG62" s="15"/>
      <c r="AH62" s="15"/>
      <c r="AI62" s="23">
        <f>SUM(AA62,AB62:AF62)</f>
        <v>1166</v>
      </c>
      <c r="AJ62" s="54">
        <v>165</v>
      </c>
      <c r="AK62" s="54"/>
      <c r="AL62" s="54"/>
      <c r="AM62" s="23">
        <f aca="true" t="shared" si="126" ref="AM62:AM71">SUM(AB62,AF62,AJ62)</f>
        <v>423</v>
      </c>
      <c r="AN62" s="23">
        <f aca="true" t="shared" si="127" ref="AN62:AN71">SUM(N62+Z62+AM62)</f>
        <v>1331</v>
      </c>
      <c r="AO62" s="54">
        <v>121</v>
      </c>
      <c r="AP62" s="54"/>
      <c r="AQ62" s="54"/>
      <c r="AR62" s="24"/>
      <c r="AS62" s="54">
        <v>108</v>
      </c>
      <c r="AT62" s="54"/>
      <c r="AU62" s="54"/>
      <c r="AV62" s="24"/>
      <c r="AW62" s="51">
        <v>107</v>
      </c>
      <c r="AX62" s="23" t="e">
        <f>SUM(N62,Z62,AM62,#REF!)</f>
        <v>#REF!</v>
      </c>
      <c r="AY62" s="54"/>
      <c r="AZ62" s="54"/>
    </row>
    <row r="63" spans="1:52" ht="12.75" hidden="1">
      <c r="A63" s="16">
        <v>1113</v>
      </c>
      <c r="B63" s="8">
        <v>1660</v>
      </c>
      <c r="C63" s="7" t="s">
        <v>13</v>
      </c>
      <c r="D63" s="50">
        <v>145</v>
      </c>
      <c r="E63" s="50"/>
      <c r="F63" s="50"/>
      <c r="G63" s="50">
        <v>234</v>
      </c>
      <c r="H63" s="23"/>
      <c r="I63" s="23"/>
      <c r="J63" s="23"/>
      <c r="K63" s="50">
        <v>105</v>
      </c>
      <c r="L63" s="50"/>
      <c r="M63" s="50"/>
      <c r="N63" s="23">
        <f t="shared" si="123"/>
        <v>484</v>
      </c>
      <c r="O63" s="50">
        <v>94</v>
      </c>
      <c r="P63" s="50"/>
      <c r="Q63" s="50"/>
      <c r="R63" s="23">
        <f t="shared" si="124"/>
        <v>578</v>
      </c>
      <c r="S63" s="50">
        <v>89</v>
      </c>
      <c r="T63" s="50"/>
      <c r="U63" s="50"/>
      <c r="V63" s="23"/>
      <c r="W63" s="50">
        <v>128</v>
      </c>
      <c r="X63" s="50"/>
      <c r="Y63" s="50"/>
      <c r="Z63" s="23">
        <f>SUM(O63,S63:W63)</f>
        <v>311</v>
      </c>
      <c r="AA63" s="23">
        <f t="shared" si="125"/>
        <v>795</v>
      </c>
      <c r="AB63" s="50">
        <v>181</v>
      </c>
      <c r="AC63" s="23"/>
      <c r="AD63" s="50"/>
      <c r="AE63" s="50"/>
      <c r="AF63" s="50">
        <v>107</v>
      </c>
      <c r="AG63" s="14"/>
      <c r="AH63" s="14"/>
      <c r="AI63" s="23">
        <f>SUM(AA63,AB63:AF63)</f>
        <v>1083</v>
      </c>
      <c r="AJ63" s="50">
        <v>91</v>
      </c>
      <c r="AK63" s="50"/>
      <c r="AL63" s="50"/>
      <c r="AM63" s="23">
        <f t="shared" si="126"/>
        <v>379</v>
      </c>
      <c r="AN63" s="23">
        <f t="shared" si="127"/>
        <v>1174</v>
      </c>
      <c r="AO63" s="50">
        <v>138</v>
      </c>
      <c r="AP63" s="50"/>
      <c r="AQ63" s="50"/>
      <c r="AR63" s="23"/>
      <c r="AS63" s="50">
        <v>75</v>
      </c>
      <c r="AT63" s="50"/>
      <c r="AU63" s="50"/>
      <c r="AV63" s="23"/>
      <c r="AW63" s="51">
        <v>177</v>
      </c>
      <c r="AX63" s="23" t="e">
        <f>SUM(N63,Z63,AM63,#REF!)</f>
        <v>#REF!</v>
      </c>
      <c r="AY63" s="50"/>
      <c r="AZ63" s="50"/>
    </row>
    <row r="64" spans="1:52" ht="12.75" hidden="1">
      <c r="A64" s="16">
        <v>1113</v>
      </c>
      <c r="B64" s="8">
        <v>1660</v>
      </c>
      <c r="C64" s="3" t="s">
        <v>14</v>
      </c>
      <c r="D64" s="54">
        <v>387</v>
      </c>
      <c r="E64" s="54"/>
      <c r="F64" s="54"/>
      <c r="G64" s="54">
        <v>312</v>
      </c>
      <c r="H64" s="23"/>
      <c r="I64" s="23"/>
      <c r="J64" s="23"/>
      <c r="K64" s="54">
        <v>98</v>
      </c>
      <c r="L64" s="54"/>
      <c r="M64" s="54"/>
      <c r="N64" s="23">
        <f t="shared" si="123"/>
        <v>797</v>
      </c>
      <c r="O64" s="54">
        <v>126</v>
      </c>
      <c r="P64" s="54"/>
      <c r="Q64" s="54"/>
      <c r="R64" s="23">
        <f t="shared" si="124"/>
        <v>923</v>
      </c>
      <c r="S64" s="54">
        <v>106</v>
      </c>
      <c r="T64" s="54"/>
      <c r="U64" s="54"/>
      <c r="V64" s="24"/>
      <c r="W64" s="50">
        <v>121</v>
      </c>
      <c r="X64" s="50"/>
      <c r="Y64" s="50"/>
      <c r="Z64" s="23">
        <f>SUM(O64,S64:W64)</f>
        <v>353</v>
      </c>
      <c r="AA64" s="23">
        <f t="shared" si="125"/>
        <v>1150</v>
      </c>
      <c r="AB64" s="54">
        <v>130</v>
      </c>
      <c r="AC64" s="24"/>
      <c r="AD64" s="54"/>
      <c r="AE64" s="54"/>
      <c r="AF64" s="54">
        <v>122</v>
      </c>
      <c r="AG64" s="15"/>
      <c r="AH64" s="15"/>
      <c r="AI64" s="23">
        <f>SUM(AA64,AB64:AF64)</f>
        <v>1402</v>
      </c>
      <c r="AJ64" s="54">
        <v>110</v>
      </c>
      <c r="AK64" s="54"/>
      <c r="AL64" s="54"/>
      <c r="AM64" s="23">
        <f t="shared" si="126"/>
        <v>362</v>
      </c>
      <c r="AN64" s="23">
        <f t="shared" si="127"/>
        <v>1512</v>
      </c>
      <c r="AO64" s="54">
        <v>108</v>
      </c>
      <c r="AP64" s="54"/>
      <c r="AQ64" s="54"/>
      <c r="AR64" s="24"/>
      <c r="AS64" s="54">
        <v>105</v>
      </c>
      <c r="AT64" s="54"/>
      <c r="AU64" s="54"/>
      <c r="AV64" s="24"/>
      <c r="AW64" s="51">
        <v>133</v>
      </c>
      <c r="AX64" s="23" t="e">
        <f>SUM(N64,Z64,AM64,#REF!)</f>
        <v>#REF!</v>
      </c>
      <c r="AY64" s="54"/>
      <c r="AZ64" s="54"/>
    </row>
    <row r="65" spans="1:52" ht="12.75" hidden="1">
      <c r="A65" s="16">
        <v>1113</v>
      </c>
      <c r="B65" s="8">
        <v>1660</v>
      </c>
      <c r="C65" s="3" t="s">
        <v>16</v>
      </c>
      <c r="D65" s="54">
        <v>124</v>
      </c>
      <c r="E65" s="54"/>
      <c r="F65" s="54"/>
      <c r="G65" s="54">
        <v>153</v>
      </c>
      <c r="H65" s="23"/>
      <c r="I65" s="23"/>
      <c r="J65" s="23"/>
      <c r="K65" s="54">
        <v>89</v>
      </c>
      <c r="L65" s="54"/>
      <c r="M65" s="54"/>
      <c r="N65" s="23">
        <f t="shared" si="123"/>
        <v>366</v>
      </c>
      <c r="O65" s="54">
        <v>101</v>
      </c>
      <c r="P65" s="54"/>
      <c r="Q65" s="54"/>
      <c r="R65" s="23">
        <f t="shared" si="124"/>
        <v>467</v>
      </c>
      <c r="S65" s="54">
        <v>126</v>
      </c>
      <c r="T65" s="54"/>
      <c r="U65" s="54"/>
      <c r="V65" s="24"/>
      <c r="W65" s="50">
        <v>140</v>
      </c>
      <c r="X65" s="50"/>
      <c r="Y65" s="50"/>
      <c r="Z65" s="23">
        <f>SUM(O65,S65:W65)</f>
        <v>367</v>
      </c>
      <c r="AA65" s="23">
        <f t="shared" si="125"/>
        <v>733</v>
      </c>
      <c r="AB65" s="54">
        <v>147</v>
      </c>
      <c r="AC65" s="24"/>
      <c r="AD65" s="54"/>
      <c r="AE65" s="54"/>
      <c r="AF65" s="54">
        <v>136</v>
      </c>
      <c r="AG65" s="15"/>
      <c r="AH65" s="15"/>
      <c r="AI65" s="23">
        <f>SUM(AA65,AB65:AF65)</f>
        <v>1016</v>
      </c>
      <c r="AJ65" s="54">
        <v>147</v>
      </c>
      <c r="AK65" s="54"/>
      <c r="AL65" s="54"/>
      <c r="AM65" s="23">
        <f t="shared" si="126"/>
        <v>430</v>
      </c>
      <c r="AN65" s="23">
        <f t="shared" si="127"/>
        <v>1163</v>
      </c>
      <c r="AO65" s="54">
        <v>150</v>
      </c>
      <c r="AP65" s="54"/>
      <c r="AQ65" s="54"/>
      <c r="AR65" s="24"/>
      <c r="AS65" s="54">
        <v>125</v>
      </c>
      <c r="AT65" s="54"/>
      <c r="AU65" s="54"/>
      <c r="AV65" s="24"/>
      <c r="AW65" s="51">
        <v>125</v>
      </c>
      <c r="AX65" s="23" t="e">
        <f>SUM(N65,Z65,AM65,#REF!)</f>
        <v>#REF!</v>
      </c>
      <c r="AY65" s="54"/>
      <c r="AZ65" s="54"/>
    </row>
    <row r="66" spans="1:52" ht="12.75" hidden="1">
      <c r="A66" s="16">
        <v>1113</v>
      </c>
      <c r="B66" s="8">
        <v>1660</v>
      </c>
      <c r="C66" s="3" t="s">
        <v>17</v>
      </c>
      <c r="D66" s="54">
        <v>154</v>
      </c>
      <c r="E66" s="54"/>
      <c r="F66" s="54"/>
      <c r="G66" s="54">
        <v>155</v>
      </c>
      <c r="H66" s="23"/>
      <c r="I66" s="23"/>
      <c r="J66" s="23"/>
      <c r="K66" s="54">
        <v>103</v>
      </c>
      <c r="L66" s="54"/>
      <c r="M66" s="54"/>
      <c r="N66" s="23">
        <f t="shared" si="123"/>
        <v>412</v>
      </c>
      <c r="O66" s="54">
        <v>118</v>
      </c>
      <c r="P66" s="54"/>
      <c r="Q66" s="54"/>
      <c r="R66" s="23">
        <f t="shared" si="124"/>
        <v>530</v>
      </c>
      <c r="S66" s="54">
        <v>150</v>
      </c>
      <c r="T66" s="54"/>
      <c r="U66" s="54"/>
      <c r="V66" s="24"/>
      <c r="W66" s="50">
        <v>158</v>
      </c>
      <c r="X66" s="50"/>
      <c r="Y66" s="50"/>
      <c r="Z66" s="23">
        <f>SUM(O66,S66:W66)</f>
        <v>426</v>
      </c>
      <c r="AA66" s="23">
        <f t="shared" si="125"/>
        <v>838</v>
      </c>
      <c r="AB66" s="54">
        <v>159</v>
      </c>
      <c r="AC66" s="23">
        <f aca="true" t="shared" si="128" ref="AC66:AC71">SUM(AA66,AB66)</f>
        <v>997</v>
      </c>
      <c r="AD66" s="50"/>
      <c r="AE66" s="50"/>
      <c r="AF66" s="54">
        <v>184</v>
      </c>
      <c r="AG66" s="15"/>
      <c r="AH66" s="15"/>
      <c r="AI66" s="23">
        <f>SUM(AA66,AB66:AF66)</f>
        <v>2178</v>
      </c>
      <c r="AJ66" s="54">
        <v>130</v>
      </c>
      <c r="AK66" s="54"/>
      <c r="AL66" s="54"/>
      <c r="AM66" s="23">
        <f t="shared" si="126"/>
        <v>473</v>
      </c>
      <c r="AN66" s="23">
        <f t="shared" si="127"/>
        <v>1311</v>
      </c>
      <c r="AO66" s="54">
        <v>167</v>
      </c>
      <c r="AP66" s="54"/>
      <c r="AQ66" s="54"/>
      <c r="AR66" s="24"/>
      <c r="AS66" s="54">
        <v>179</v>
      </c>
      <c r="AT66" s="54"/>
      <c r="AU66" s="54"/>
      <c r="AV66" s="24"/>
      <c r="AW66" s="51">
        <v>132</v>
      </c>
      <c r="AX66" s="23" t="e">
        <f>SUM(N66,Z66,AM66,#REF!)</f>
        <v>#REF!</v>
      </c>
      <c r="AY66" s="50"/>
      <c r="AZ66" s="50"/>
    </row>
    <row r="67" spans="1:52" ht="12.75" hidden="1">
      <c r="A67" s="6">
        <v>1113</v>
      </c>
      <c r="B67" s="8">
        <v>1660</v>
      </c>
      <c r="C67" s="3" t="s">
        <v>18</v>
      </c>
      <c r="D67" s="54">
        <v>175</v>
      </c>
      <c r="E67" s="54"/>
      <c r="F67" s="54"/>
      <c r="G67" s="54">
        <v>168</v>
      </c>
      <c r="H67" s="23"/>
      <c r="I67" s="23"/>
      <c r="J67" s="23"/>
      <c r="K67" s="54">
        <v>129</v>
      </c>
      <c r="L67" s="54"/>
      <c r="M67" s="54"/>
      <c r="N67" s="23">
        <f t="shared" si="123"/>
        <v>472</v>
      </c>
      <c r="O67" s="54">
        <v>138</v>
      </c>
      <c r="P67" s="54"/>
      <c r="Q67" s="54"/>
      <c r="R67" s="23">
        <f t="shared" si="124"/>
        <v>610</v>
      </c>
      <c r="S67" s="54">
        <v>142</v>
      </c>
      <c r="T67" s="54"/>
      <c r="U67" s="54"/>
      <c r="V67" s="23">
        <f>SUM(R67:S67)</f>
        <v>752</v>
      </c>
      <c r="W67" s="50">
        <v>186</v>
      </c>
      <c r="X67" s="50"/>
      <c r="Y67" s="50"/>
      <c r="Z67" s="23">
        <f aca="true" t="shared" si="129" ref="Z67:Z74">SUM(O67,S67,W67)</f>
        <v>466</v>
      </c>
      <c r="AA67" s="23">
        <f t="shared" si="125"/>
        <v>938</v>
      </c>
      <c r="AB67" s="54">
        <v>184</v>
      </c>
      <c r="AC67" s="23">
        <f t="shared" si="128"/>
        <v>1122</v>
      </c>
      <c r="AD67" s="50"/>
      <c r="AE67" s="50"/>
      <c r="AF67" s="54">
        <v>214</v>
      </c>
      <c r="AG67" s="15"/>
      <c r="AH67" s="15"/>
      <c r="AI67" s="23">
        <f aca="true" t="shared" si="130" ref="AI67:AI74">AA67+AB67+AF67</f>
        <v>1336</v>
      </c>
      <c r="AJ67" s="54">
        <v>167</v>
      </c>
      <c r="AK67" s="54"/>
      <c r="AL67" s="54"/>
      <c r="AM67" s="23">
        <f t="shared" si="126"/>
        <v>565</v>
      </c>
      <c r="AN67" s="23">
        <f t="shared" si="127"/>
        <v>1503</v>
      </c>
      <c r="AO67" s="54">
        <v>169</v>
      </c>
      <c r="AP67" s="54"/>
      <c r="AQ67" s="54"/>
      <c r="AR67" s="23">
        <f aca="true" t="shared" si="131" ref="AR67:AR74">AN67+AO67</f>
        <v>1672</v>
      </c>
      <c r="AS67" s="54">
        <v>206</v>
      </c>
      <c r="AT67" s="54"/>
      <c r="AU67" s="54"/>
      <c r="AV67" s="23">
        <f aca="true" t="shared" si="132" ref="AV67:AV74">AR67+AS67</f>
        <v>1878</v>
      </c>
      <c r="AW67" s="51">
        <v>168</v>
      </c>
      <c r="AX67" s="23" t="e">
        <f>SUM(N67,Z67,AM67,#REF!)</f>
        <v>#REF!</v>
      </c>
      <c r="AY67" s="50">
        <v>1500</v>
      </c>
      <c r="AZ67" s="50">
        <v>1500</v>
      </c>
    </row>
    <row r="68" spans="1:52" ht="12.75" hidden="1">
      <c r="A68" s="64">
        <v>1113</v>
      </c>
      <c r="B68" s="8">
        <v>1660</v>
      </c>
      <c r="C68" s="3" t="s">
        <v>20</v>
      </c>
      <c r="D68" s="54">
        <v>397</v>
      </c>
      <c r="E68" s="54"/>
      <c r="F68" s="54"/>
      <c r="G68" s="54">
        <v>57</v>
      </c>
      <c r="H68" s="23"/>
      <c r="I68" s="23"/>
      <c r="J68" s="23"/>
      <c r="K68" s="54">
        <v>184</v>
      </c>
      <c r="L68" s="54"/>
      <c r="M68" s="54"/>
      <c r="N68" s="23">
        <f t="shared" si="123"/>
        <v>638</v>
      </c>
      <c r="O68" s="54">
        <v>161</v>
      </c>
      <c r="P68" s="54"/>
      <c r="Q68" s="54"/>
      <c r="R68" s="23">
        <f t="shared" si="124"/>
        <v>799</v>
      </c>
      <c r="S68" s="54">
        <v>192</v>
      </c>
      <c r="T68" s="54"/>
      <c r="U68" s="54"/>
      <c r="V68" s="23">
        <f>SUM(R68:S68)</f>
        <v>991</v>
      </c>
      <c r="W68" s="50">
        <v>193</v>
      </c>
      <c r="X68" s="50"/>
      <c r="Y68" s="50"/>
      <c r="Z68" s="23">
        <f t="shared" si="129"/>
        <v>546</v>
      </c>
      <c r="AA68" s="23">
        <f t="shared" si="125"/>
        <v>1184</v>
      </c>
      <c r="AB68" s="54">
        <v>148</v>
      </c>
      <c r="AC68" s="23">
        <f t="shared" si="128"/>
        <v>1332</v>
      </c>
      <c r="AD68" s="50"/>
      <c r="AE68" s="50"/>
      <c r="AF68" s="54">
        <v>290</v>
      </c>
      <c r="AG68" s="15"/>
      <c r="AH68" s="15"/>
      <c r="AI68" s="23">
        <f t="shared" si="130"/>
        <v>1622</v>
      </c>
      <c r="AJ68" s="54">
        <v>214</v>
      </c>
      <c r="AK68" s="54"/>
      <c r="AL68" s="54"/>
      <c r="AM68" s="23">
        <f t="shared" si="126"/>
        <v>652</v>
      </c>
      <c r="AN68" s="23">
        <f t="shared" si="127"/>
        <v>1836</v>
      </c>
      <c r="AO68" s="54">
        <v>212</v>
      </c>
      <c r="AP68" s="54"/>
      <c r="AQ68" s="54"/>
      <c r="AR68" s="23">
        <f t="shared" si="131"/>
        <v>2048</v>
      </c>
      <c r="AS68" s="54">
        <v>301</v>
      </c>
      <c r="AT68" s="54"/>
      <c r="AU68" s="54"/>
      <c r="AV68" s="23">
        <f t="shared" si="132"/>
        <v>2349</v>
      </c>
      <c r="AW68" s="51">
        <v>168</v>
      </c>
      <c r="AX68" s="23" t="e">
        <f>SUM(N68,Z68,AM68,#REF!)</f>
        <v>#REF!</v>
      </c>
      <c r="AY68" s="50">
        <v>1400</v>
      </c>
      <c r="AZ68" s="50">
        <v>1400</v>
      </c>
    </row>
    <row r="69" spans="1:52" ht="12.75" hidden="1">
      <c r="A69" s="64">
        <v>1113</v>
      </c>
      <c r="B69" s="8">
        <v>1660</v>
      </c>
      <c r="C69" s="3" t="s">
        <v>21</v>
      </c>
      <c r="D69" s="54">
        <v>264</v>
      </c>
      <c r="E69" s="54"/>
      <c r="F69" s="54"/>
      <c r="G69" s="54">
        <v>204</v>
      </c>
      <c r="H69" s="23"/>
      <c r="I69" s="23"/>
      <c r="J69" s="23"/>
      <c r="K69" s="54">
        <v>149</v>
      </c>
      <c r="L69" s="54"/>
      <c r="M69" s="54"/>
      <c r="N69" s="23">
        <f t="shared" si="123"/>
        <v>617</v>
      </c>
      <c r="O69" s="54">
        <v>172</v>
      </c>
      <c r="P69" s="54"/>
      <c r="Q69" s="54"/>
      <c r="R69" s="23">
        <f t="shared" si="124"/>
        <v>789</v>
      </c>
      <c r="S69" s="54">
        <v>205</v>
      </c>
      <c r="T69" s="54"/>
      <c r="U69" s="54"/>
      <c r="V69" s="23">
        <f>SUM(R69:S69)</f>
        <v>994</v>
      </c>
      <c r="W69" s="50">
        <v>189</v>
      </c>
      <c r="X69" s="50"/>
      <c r="Y69" s="50"/>
      <c r="Z69" s="23">
        <f t="shared" si="129"/>
        <v>566</v>
      </c>
      <c r="AA69" s="23">
        <f t="shared" si="125"/>
        <v>1183</v>
      </c>
      <c r="AB69" s="54">
        <v>229</v>
      </c>
      <c r="AC69" s="23">
        <f t="shared" si="128"/>
        <v>1412</v>
      </c>
      <c r="AD69" s="52" t="e">
        <f>#REF!/12*7</f>
        <v>#REF!</v>
      </c>
      <c r="AE69" s="52"/>
      <c r="AF69" s="54">
        <v>285</v>
      </c>
      <c r="AG69" s="22" t="e">
        <f>#REF!/12*8</f>
        <v>#REF!</v>
      </c>
      <c r="AH69" s="22"/>
      <c r="AI69" s="23">
        <f t="shared" si="130"/>
        <v>1697</v>
      </c>
      <c r="AJ69" s="54">
        <v>199</v>
      </c>
      <c r="AK69" s="52" t="e">
        <f>#REF!/12*9</f>
        <v>#REF!</v>
      </c>
      <c r="AL69" s="52"/>
      <c r="AM69" s="23">
        <f t="shared" si="126"/>
        <v>713</v>
      </c>
      <c r="AN69" s="23">
        <f t="shared" si="127"/>
        <v>1896</v>
      </c>
      <c r="AO69" s="54">
        <v>239</v>
      </c>
      <c r="AP69" s="52" t="e">
        <f>#REF!/12*10</f>
        <v>#REF!</v>
      </c>
      <c r="AQ69" s="52"/>
      <c r="AR69" s="23">
        <f t="shared" si="131"/>
        <v>2135</v>
      </c>
      <c r="AS69" s="54">
        <v>232</v>
      </c>
      <c r="AT69" s="52" t="e">
        <f>#REF!/12*11</f>
        <v>#REF!</v>
      </c>
      <c r="AU69" s="52"/>
      <c r="AV69" s="23">
        <f t="shared" si="132"/>
        <v>2367</v>
      </c>
      <c r="AW69" s="51">
        <v>175</v>
      </c>
      <c r="AX69" s="23" t="e">
        <f>SUM(N69,Z69,AM69,#REF!)</f>
        <v>#REF!</v>
      </c>
      <c r="AY69" s="50">
        <v>1400</v>
      </c>
      <c r="AZ69" s="50">
        <v>1400</v>
      </c>
    </row>
    <row r="70" spans="1:52" ht="12.75" hidden="1">
      <c r="A70" s="66">
        <v>1113</v>
      </c>
      <c r="B70" s="2">
        <v>1660</v>
      </c>
      <c r="C70" s="15" t="s">
        <v>24</v>
      </c>
      <c r="D70" s="50">
        <v>236</v>
      </c>
      <c r="E70" s="50">
        <f aca="true" t="shared" si="133" ref="E70:E78">AY70/12*1</f>
        <v>110.83333333333333</v>
      </c>
      <c r="F70" s="50"/>
      <c r="G70" s="50">
        <v>231</v>
      </c>
      <c r="H70" s="50">
        <f aca="true" t="shared" si="134" ref="H70:H78">AY70/12*2</f>
        <v>221.66666666666666</v>
      </c>
      <c r="I70" s="50"/>
      <c r="J70" s="23"/>
      <c r="K70" s="50">
        <v>150</v>
      </c>
      <c r="L70" s="50">
        <f aca="true" t="shared" si="135" ref="L70:L78">AY70/12*3</f>
        <v>332.5</v>
      </c>
      <c r="M70" s="50"/>
      <c r="N70" s="23">
        <f aca="true" t="shared" si="136" ref="N70:N75">SUM(D70,G70,K70)</f>
        <v>617</v>
      </c>
      <c r="O70" s="50">
        <v>164</v>
      </c>
      <c r="P70" s="50">
        <f aca="true" t="shared" si="137" ref="P70:P78">AY70/12*4</f>
        <v>443.3333333333333</v>
      </c>
      <c r="Q70" s="50"/>
      <c r="R70" s="23">
        <f t="shared" si="124"/>
        <v>781</v>
      </c>
      <c r="S70" s="50">
        <v>213</v>
      </c>
      <c r="T70" s="50">
        <f aca="true" t="shared" si="138" ref="T70:T78">AY70/12*5</f>
        <v>554.1666666666666</v>
      </c>
      <c r="U70" s="50"/>
      <c r="V70" s="23">
        <f>SUM(R70:S70)</f>
        <v>994</v>
      </c>
      <c r="W70" s="50">
        <v>192</v>
      </c>
      <c r="X70" s="50">
        <f aca="true" t="shared" si="139" ref="X70:X78">AY70/12*6</f>
        <v>665</v>
      </c>
      <c r="Y70" s="50"/>
      <c r="Z70" s="23">
        <f t="shared" si="129"/>
        <v>569</v>
      </c>
      <c r="AA70" s="23">
        <f aca="true" t="shared" si="140" ref="AA70:AA75">SUM(N70,Z70)</f>
        <v>1186</v>
      </c>
      <c r="AB70" s="50">
        <v>234</v>
      </c>
      <c r="AC70" s="23">
        <f t="shared" si="128"/>
        <v>1420</v>
      </c>
      <c r="AD70" s="52">
        <f aca="true" t="shared" si="141" ref="AD70:AD78">AY70/12*7</f>
        <v>775.8333333333333</v>
      </c>
      <c r="AE70" s="52"/>
      <c r="AF70" s="50">
        <v>271</v>
      </c>
      <c r="AG70" s="22">
        <f aca="true" t="shared" si="142" ref="AG70:AG78">AY70/12*8</f>
        <v>886.6666666666666</v>
      </c>
      <c r="AH70" s="22"/>
      <c r="AI70" s="23">
        <f t="shared" si="130"/>
        <v>1691</v>
      </c>
      <c r="AJ70" s="50">
        <v>243</v>
      </c>
      <c r="AK70" s="52">
        <f aca="true" t="shared" si="143" ref="AK70:AK78">AY70/12*9</f>
        <v>997.5</v>
      </c>
      <c r="AL70" s="52"/>
      <c r="AM70" s="23">
        <f t="shared" si="126"/>
        <v>748</v>
      </c>
      <c r="AN70" s="23">
        <f t="shared" si="127"/>
        <v>1934</v>
      </c>
      <c r="AO70" s="50">
        <v>209</v>
      </c>
      <c r="AP70" s="52">
        <f aca="true" t="shared" si="144" ref="AP70:AP78">AY70/12*10</f>
        <v>1108.3333333333333</v>
      </c>
      <c r="AQ70" s="52"/>
      <c r="AR70" s="23">
        <f t="shared" si="131"/>
        <v>2143</v>
      </c>
      <c r="AS70" s="50">
        <v>231</v>
      </c>
      <c r="AT70" s="52">
        <f aca="true" t="shared" si="145" ref="AT70:AT78">AY70/12*11</f>
        <v>1219.1666666666665</v>
      </c>
      <c r="AU70" s="52"/>
      <c r="AV70" s="23">
        <f t="shared" si="132"/>
        <v>2374</v>
      </c>
      <c r="AW70" s="50">
        <v>166</v>
      </c>
      <c r="AX70" s="23" t="e">
        <f>SUM(N70,Z70,AM70,#REF!)</f>
        <v>#REF!</v>
      </c>
      <c r="AY70" s="50">
        <v>1330</v>
      </c>
      <c r="AZ70" s="50">
        <v>1330</v>
      </c>
    </row>
    <row r="71" spans="1:53" ht="12.75" hidden="1">
      <c r="A71" s="66">
        <v>1113</v>
      </c>
      <c r="B71" s="2">
        <v>1660</v>
      </c>
      <c r="C71" s="15" t="s">
        <v>32</v>
      </c>
      <c r="D71" s="50">
        <v>252</v>
      </c>
      <c r="E71" s="50">
        <f t="shared" si="133"/>
        <v>210</v>
      </c>
      <c r="F71" s="50"/>
      <c r="G71" s="50">
        <v>247</v>
      </c>
      <c r="H71" s="50">
        <f t="shared" si="134"/>
        <v>420</v>
      </c>
      <c r="I71" s="50"/>
      <c r="J71" s="23"/>
      <c r="K71" s="50">
        <v>165</v>
      </c>
      <c r="L71" s="50">
        <f t="shared" si="135"/>
        <v>630</v>
      </c>
      <c r="M71" s="50"/>
      <c r="N71" s="23">
        <f t="shared" si="136"/>
        <v>664</v>
      </c>
      <c r="O71" s="50">
        <v>178</v>
      </c>
      <c r="P71" s="50">
        <f t="shared" si="137"/>
        <v>840</v>
      </c>
      <c r="Q71" s="50"/>
      <c r="R71" s="23">
        <f>SUM(N71:O71)</f>
        <v>842</v>
      </c>
      <c r="S71" s="50">
        <v>134</v>
      </c>
      <c r="T71" s="50">
        <f t="shared" si="138"/>
        <v>1050</v>
      </c>
      <c r="U71" s="50"/>
      <c r="V71" s="23">
        <f>SUM(R71:S71)</f>
        <v>976</v>
      </c>
      <c r="W71" s="50">
        <v>298</v>
      </c>
      <c r="X71" s="50">
        <f t="shared" si="139"/>
        <v>1260</v>
      </c>
      <c r="Y71" s="50"/>
      <c r="Z71" s="23">
        <f t="shared" si="129"/>
        <v>610</v>
      </c>
      <c r="AA71" s="23">
        <f t="shared" si="140"/>
        <v>1274</v>
      </c>
      <c r="AB71" s="50">
        <v>263</v>
      </c>
      <c r="AC71" s="23">
        <f t="shared" si="128"/>
        <v>1537</v>
      </c>
      <c r="AD71" s="52">
        <f t="shared" si="141"/>
        <v>1470</v>
      </c>
      <c r="AE71" s="52"/>
      <c r="AF71" s="50">
        <v>274</v>
      </c>
      <c r="AG71" s="22">
        <f t="shared" si="142"/>
        <v>1680</v>
      </c>
      <c r="AH71" s="22"/>
      <c r="AI71" s="23">
        <f t="shared" si="130"/>
        <v>1811</v>
      </c>
      <c r="AJ71" s="50">
        <v>298</v>
      </c>
      <c r="AK71" s="52">
        <f t="shared" si="143"/>
        <v>1890</v>
      </c>
      <c r="AL71" s="52"/>
      <c r="AM71" s="23">
        <f t="shared" si="126"/>
        <v>835</v>
      </c>
      <c r="AN71" s="23">
        <f t="shared" si="127"/>
        <v>2109</v>
      </c>
      <c r="AO71" s="50">
        <v>212</v>
      </c>
      <c r="AP71" s="52">
        <f t="shared" si="144"/>
        <v>2100</v>
      </c>
      <c r="AQ71" s="52"/>
      <c r="AR71" s="23">
        <f t="shared" si="131"/>
        <v>2321</v>
      </c>
      <c r="AS71" s="50">
        <v>262</v>
      </c>
      <c r="AT71" s="52">
        <f t="shared" si="145"/>
        <v>2310</v>
      </c>
      <c r="AU71" s="52"/>
      <c r="AV71" s="23">
        <f t="shared" si="132"/>
        <v>2583</v>
      </c>
      <c r="AW71" s="50">
        <v>182</v>
      </c>
      <c r="AX71" s="23" t="e">
        <f>SUM(N71,Z71,AM71,#REF!)</f>
        <v>#REF!</v>
      </c>
      <c r="AY71" s="50">
        <v>2520</v>
      </c>
      <c r="AZ71" s="50">
        <v>2520</v>
      </c>
      <c r="BA71" s="77"/>
    </row>
    <row r="72" spans="1:53" ht="12.75" hidden="1">
      <c r="A72" s="66">
        <v>1113</v>
      </c>
      <c r="B72" s="2">
        <v>1660</v>
      </c>
      <c r="C72" s="15" t="s">
        <v>33</v>
      </c>
      <c r="D72" s="50">
        <v>270</v>
      </c>
      <c r="E72" s="50">
        <f t="shared" si="133"/>
        <v>212.5</v>
      </c>
      <c r="F72" s="50"/>
      <c r="G72" s="50">
        <v>572</v>
      </c>
      <c r="H72" s="50">
        <f t="shared" si="134"/>
        <v>425</v>
      </c>
      <c r="I72" s="50"/>
      <c r="J72" s="23"/>
      <c r="K72" s="50">
        <v>175</v>
      </c>
      <c r="L72" s="50">
        <f t="shared" si="135"/>
        <v>637.5</v>
      </c>
      <c r="M72" s="50"/>
      <c r="N72" s="23">
        <f t="shared" si="136"/>
        <v>1017</v>
      </c>
      <c r="O72" s="50">
        <v>185</v>
      </c>
      <c r="P72" s="50">
        <f t="shared" si="137"/>
        <v>850</v>
      </c>
      <c r="Q72" s="50"/>
      <c r="R72" s="23">
        <f aca="true" t="shared" si="146" ref="R72:R78">SUM(N72,O72)</f>
        <v>1202</v>
      </c>
      <c r="S72" s="50">
        <v>249</v>
      </c>
      <c r="T72" s="50">
        <f t="shared" si="138"/>
        <v>1062.5</v>
      </c>
      <c r="U72" s="50"/>
      <c r="V72" s="23">
        <f aca="true" t="shared" si="147" ref="V72:V78">SUM(R72,S72)</f>
        <v>1451</v>
      </c>
      <c r="W72" s="50">
        <v>209</v>
      </c>
      <c r="X72" s="50">
        <f t="shared" si="139"/>
        <v>1275</v>
      </c>
      <c r="Y72" s="50"/>
      <c r="Z72" s="23">
        <f t="shared" si="129"/>
        <v>643</v>
      </c>
      <c r="AA72" s="23">
        <f t="shared" si="140"/>
        <v>1660</v>
      </c>
      <c r="AB72" s="50">
        <v>284</v>
      </c>
      <c r="AC72" s="23">
        <f aca="true" t="shared" si="148" ref="AC72:AC78">SUM(AA72,AB72)</f>
        <v>1944</v>
      </c>
      <c r="AD72" s="52">
        <f t="shared" si="141"/>
        <v>1487.5</v>
      </c>
      <c r="AE72" s="52"/>
      <c r="AF72" s="50">
        <v>326</v>
      </c>
      <c r="AG72" s="22">
        <f t="shared" si="142"/>
        <v>1700</v>
      </c>
      <c r="AH72" s="22"/>
      <c r="AI72" s="23">
        <f t="shared" si="130"/>
        <v>2270</v>
      </c>
      <c r="AJ72" s="50">
        <v>292</v>
      </c>
      <c r="AK72" s="52">
        <f t="shared" si="143"/>
        <v>1912.5</v>
      </c>
      <c r="AL72" s="52"/>
      <c r="AM72" s="23">
        <f aca="true" t="shared" si="149" ref="AM72:AM78">SUM(AB72,AF72,AJ72)</f>
        <v>902</v>
      </c>
      <c r="AN72" s="23">
        <f aca="true" t="shared" si="150" ref="AN72:AN78">SUM(N72+Z72+AM72)</f>
        <v>2562</v>
      </c>
      <c r="AO72" s="50">
        <v>238</v>
      </c>
      <c r="AP72" s="52">
        <f t="shared" si="144"/>
        <v>2125</v>
      </c>
      <c r="AQ72" s="52"/>
      <c r="AR72" s="23">
        <f t="shared" si="131"/>
        <v>2800</v>
      </c>
      <c r="AS72" s="50">
        <v>280</v>
      </c>
      <c r="AT72" s="52">
        <f t="shared" si="145"/>
        <v>2337.5</v>
      </c>
      <c r="AU72" s="52"/>
      <c r="AV72" s="23">
        <f t="shared" si="132"/>
        <v>3080</v>
      </c>
      <c r="AW72" s="50">
        <v>200</v>
      </c>
      <c r="AX72" s="23" t="e">
        <f>SUM(N72,Z72,AM72,#REF!)</f>
        <v>#REF!</v>
      </c>
      <c r="AY72" s="50">
        <v>2550</v>
      </c>
      <c r="AZ72" s="50">
        <v>2550</v>
      </c>
      <c r="BA72" s="77"/>
    </row>
    <row r="73" spans="1:53" ht="12.75" hidden="1">
      <c r="A73" s="66">
        <v>1113</v>
      </c>
      <c r="B73" s="2">
        <v>1660</v>
      </c>
      <c r="C73" s="15" t="s">
        <v>34</v>
      </c>
      <c r="D73" s="50">
        <v>327</v>
      </c>
      <c r="E73" s="50">
        <f t="shared" si="133"/>
        <v>220.83333333333334</v>
      </c>
      <c r="F73" s="50">
        <f aca="true" t="shared" si="151" ref="F73:F78">AZ73/12*1</f>
        <v>220.83333333333334</v>
      </c>
      <c r="G73" s="50">
        <v>632</v>
      </c>
      <c r="H73" s="50">
        <f t="shared" si="134"/>
        <v>441.6666666666667</v>
      </c>
      <c r="I73" s="50">
        <f aca="true" t="shared" si="152" ref="I73:I78">AZ73/12*2</f>
        <v>441.6666666666667</v>
      </c>
      <c r="J73" s="23">
        <f aca="true" t="shared" si="153" ref="J73:J78">D73+G73</f>
        <v>959</v>
      </c>
      <c r="K73" s="50">
        <v>196</v>
      </c>
      <c r="L73" s="50">
        <f t="shared" si="135"/>
        <v>662.5</v>
      </c>
      <c r="M73" s="50">
        <f aca="true" t="shared" si="154" ref="M73:M78">AZ73/12*3</f>
        <v>662.5</v>
      </c>
      <c r="N73" s="23">
        <f t="shared" si="136"/>
        <v>1155</v>
      </c>
      <c r="O73" s="50">
        <v>216</v>
      </c>
      <c r="P73" s="50">
        <f t="shared" si="137"/>
        <v>883.3333333333334</v>
      </c>
      <c r="Q73" s="50">
        <f aca="true" t="shared" si="155" ref="Q73:Q78">AZ73/12*4</f>
        <v>883.3333333333334</v>
      </c>
      <c r="R73" s="23">
        <f t="shared" si="146"/>
        <v>1371</v>
      </c>
      <c r="S73" s="50">
        <v>265</v>
      </c>
      <c r="T73" s="50">
        <f t="shared" si="138"/>
        <v>1104.1666666666667</v>
      </c>
      <c r="U73" s="50">
        <f aca="true" t="shared" si="156" ref="U73:U78">AZ73/12*5</f>
        <v>1104.1666666666667</v>
      </c>
      <c r="V73" s="23">
        <f t="shared" si="147"/>
        <v>1636</v>
      </c>
      <c r="W73" s="50">
        <v>264</v>
      </c>
      <c r="X73" s="50">
        <f t="shared" si="139"/>
        <v>1325</v>
      </c>
      <c r="Y73" s="50">
        <f aca="true" t="shared" si="157" ref="Y73:Y78">AZ73/12*6</f>
        <v>1325</v>
      </c>
      <c r="Z73" s="23">
        <f t="shared" si="129"/>
        <v>745</v>
      </c>
      <c r="AA73" s="23">
        <f t="shared" si="140"/>
        <v>1900</v>
      </c>
      <c r="AB73" s="50">
        <v>287</v>
      </c>
      <c r="AC73" s="23">
        <f t="shared" si="148"/>
        <v>2187</v>
      </c>
      <c r="AD73" s="52">
        <f t="shared" si="141"/>
        <v>1545.8333333333335</v>
      </c>
      <c r="AE73" s="52">
        <f aca="true" t="shared" si="158" ref="AE73:AE78">AZ73/12*7</f>
        <v>1545.8333333333335</v>
      </c>
      <c r="AF73" s="50">
        <v>308</v>
      </c>
      <c r="AG73" s="22">
        <f t="shared" si="142"/>
        <v>1766.6666666666667</v>
      </c>
      <c r="AH73" s="22">
        <f aca="true" t="shared" si="159" ref="AH73:AH78">AZ73/12*8</f>
        <v>1766.6666666666667</v>
      </c>
      <c r="AI73" s="23">
        <f t="shared" si="130"/>
        <v>2495</v>
      </c>
      <c r="AJ73" s="50">
        <v>334</v>
      </c>
      <c r="AK73" s="52">
        <f t="shared" si="143"/>
        <v>1987.5</v>
      </c>
      <c r="AL73" s="52">
        <f aca="true" t="shared" si="160" ref="AL73:AL78">AZ73/12*9</f>
        <v>1987.5</v>
      </c>
      <c r="AM73" s="23">
        <f t="shared" si="149"/>
        <v>929</v>
      </c>
      <c r="AN73" s="23">
        <f t="shared" si="150"/>
        <v>2829</v>
      </c>
      <c r="AO73" s="50">
        <v>302</v>
      </c>
      <c r="AP73" s="52">
        <f t="shared" si="144"/>
        <v>2208.3333333333335</v>
      </c>
      <c r="AQ73" s="52">
        <f aca="true" t="shared" si="161" ref="AQ73:AQ78">AZ73/12*10</f>
        <v>2208.3333333333335</v>
      </c>
      <c r="AR73" s="23">
        <f t="shared" si="131"/>
        <v>3131</v>
      </c>
      <c r="AS73" s="50">
        <v>295</v>
      </c>
      <c r="AT73" s="52">
        <f t="shared" si="145"/>
        <v>2429.166666666667</v>
      </c>
      <c r="AU73" s="52">
        <f aca="true" t="shared" si="162" ref="AU73:AU78">AZ73/12*11</f>
        <v>2429.166666666667</v>
      </c>
      <c r="AV73" s="23">
        <f t="shared" si="132"/>
        <v>3426</v>
      </c>
      <c r="AW73" s="50">
        <v>240</v>
      </c>
      <c r="AX73" s="23">
        <f aca="true" t="shared" si="163" ref="AX73:AX78">SUM(N73,Z73,AM73,AO73,AS73,AW73)</f>
        <v>3666</v>
      </c>
      <c r="AY73" s="50">
        <v>2650</v>
      </c>
      <c r="AZ73" s="50">
        <v>2650</v>
      </c>
      <c r="BA73" s="77"/>
    </row>
    <row r="74" spans="1:53" ht="12.75" hidden="1">
      <c r="A74" s="66">
        <v>1113</v>
      </c>
      <c r="B74" s="2">
        <v>1660</v>
      </c>
      <c r="C74" s="15" t="s">
        <v>35</v>
      </c>
      <c r="D74" s="50">
        <v>304</v>
      </c>
      <c r="E74" s="50">
        <f t="shared" si="133"/>
        <v>237.5</v>
      </c>
      <c r="F74" s="50">
        <f t="shared" si="151"/>
        <v>237.5</v>
      </c>
      <c r="G74" s="50">
        <v>606</v>
      </c>
      <c r="H74" s="50">
        <f t="shared" si="134"/>
        <v>475</v>
      </c>
      <c r="I74" s="50">
        <f t="shared" si="152"/>
        <v>475</v>
      </c>
      <c r="J74" s="23">
        <f t="shared" si="153"/>
        <v>910</v>
      </c>
      <c r="K74" s="50">
        <v>226</v>
      </c>
      <c r="L74" s="50">
        <f t="shared" si="135"/>
        <v>712.5</v>
      </c>
      <c r="M74" s="50">
        <f t="shared" si="154"/>
        <v>712.5</v>
      </c>
      <c r="N74" s="23">
        <f t="shared" si="136"/>
        <v>1136</v>
      </c>
      <c r="O74" s="50">
        <v>270</v>
      </c>
      <c r="P74" s="50">
        <f t="shared" si="137"/>
        <v>950</v>
      </c>
      <c r="Q74" s="50">
        <f t="shared" si="155"/>
        <v>950</v>
      </c>
      <c r="R74" s="23">
        <f t="shared" si="146"/>
        <v>1406</v>
      </c>
      <c r="S74" s="50">
        <v>295</v>
      </c>
      <c r="T74" s="50">
        <f t="shared" si="138"/>
        <v>1187.5</v>
      </c>
      <c r="U74" s="50">
        <f t="shared" si="156"/>
        <v>1187.5</v>
      </c>
      <c r="V74" s="23">
        <f t="shared" si="147"/>
        <v>1701</v>
      </c>
      <c r="W74" s="50">
        <v>312</v>
      </c>
      <c r="X74" s="50">
        <f t="shared" si="139"/>
        <v>1425</v>
      </c>
      <c r="Y74" s="50">
        <f t="shared" si="157"/>
        <v>1425</v>
      </c>
      <c r="Z74" s="23">
        <f t="shared" si="129"/>
        <v>877</v>
      </c>
      <c r="AA74" s="23">
        <f t="shared" si="140"/>
        <v>2013</v>
      </c>
      <c r="AB74" s="50">
        <v>397</v>
      </c>
      <c r="AC74" s="23">
        <f t="shared" si="148"/>
        <v>2410</v>
      </c>
      <c r="AD74" s="52">
        <f t="shared" si="141"/>
        <v>1662.5</v>
      </c>
      <c r="AE74" s="52">
        <f t="shared" si="158"/>
        <v>1662.5</v>
      </c>
      <c r="AF74" s="50">
        <v>403</v>
      </c>
      <c r="AG74" s="22">
        <f t="shared" si="142"/>
        <v>1900</v>
      </c>
      <c r="AH74" s="22">
        <f t="shared" si="159"/>
        <v>1900</v>
      </c>
      <c r="AI74" s="23">
        <f t="shared" si="130"/>
        <v>2813</v>
      </c>
      <c r="AJ74" s="50">
        <v>417</v>
      </c>
      <c r="AK74" s="52">
        <f t="shared" si="143"/>
        <v>2137.5</v>
      </c>
      <c r="AL74" s="52">
        <f t="shared" si="160"/>
        <v>2137.5</v>
      </c>
      <c r="AM74" s="23">
        <f t="shared" si="149"/>
        <v>1217</v>
      </c>
      <c r="AN74" s="23">
        <f t="shared" si="150"/>
        <v>3230</v>
      </c>
      <c r="AO74" s="50">
        <v>356</v>
      </c>
      <c r="AP74" s="52">
        <f t="shared" si="144"/>
        <v>2375</v>
      </c>
      <c r="AQ74" s="52">
        <f t="shared" si="161"/>
        <v>2375</v>
      </c>
      <c r="AR74" s="23">
        <f t="shared" si="131"/>
        <v>3586</v>
      </c>
      <c r="AS74" s="50">
        <v>292</v>
      </c>
      <c r="AT74" s="52">
        <f t="shared" si="145"/>
        <v>2612.5</v>
      </c>
      <c r="AU74" s="52">
        <f t="shared" si="162"/>
        <v>2612.5</v>
      </c>
      <c r="AV74" s="23">
        <f t="shared" si="132"/>
        <v>3878</v>
      </c>
      <c r="AW74" s="50">
        <v>301</v>
      </c>
      <c r="AX74" s="23">
        <f t="shared" si="163"/>
        <v>4179</v>
      </c>
      <c r="AY74" s="50">
        <v>2850</v>
      </c>
      <c r="AZ74" s="50">
        <v>2850</v>
      </c>
      <c r="BA74" s="77"/>
    </row>
    <row r="75" spans="1:53" ht="12.75" hidden="1">
      <c r="A75" s="66">
        <v>1113</v>
      </c>
      <c r="B75" s="2">
        <v>1660</v>
      </c>
      <c r="C75" s="3" t="s">
        <v>37</v>
      </c>
      <c r="D75" s="50">
        <v>381</v>
      </c>
      <c r="E75" s="50">
        <f t="shared" si="133"/>
        <v>291.6666666666667</v>
      </c>
      <c r="F75" s="50">
        <f t="shared" si="151"/>
        <v>291.6666666666667</v>
      </c>
      <c r="G75" s="50">
        <v>569</v>
      </c>
      <c r="H75" s="50">
        <f t="shared" si="134"/>
        <v>583.3333333333334</v>
      </c>
      <c r="I75" s="50">
        <f t="shared" si="152"/>
        <v>583.3333333333334</v>
      </c>
      <c r="J75" s="23">
        <f t="shared" si="153"/>
        <v>950</v>
      </c>
      <c r="K75" s="50">
        <v>236</v>
      </c>
      <c r="L75" s="50">
        <f t="shared" si="135"/>
        <v>875</v>
      </c>
      <c r="M75" s="50">
        <f t="shared" si="154"/>
        <v>875</v>
      </c>
      <c r="N75" s="23">
        <f t="shared" si="136"/>
        <v>1186</v>
      </c>
      <c r="O75" s="50">
        <v>276</v>
      </c>
      <c r="P75" s="50">
        <f t="shared" si="137"/>
        <v>1166.6666666666667</v>
      </c>
      <c r="Q75" s="50">
        <f t="shared" si="155"/>
        <v>1166.6666666666667</v>
      </c>
      <c r="R75" s="23">
        <f t="shared" si="146"/>
        <v>1462</v>
      </c>
      <c r="S75" s="50">
        <v>310</v>
      </c>
      <c r="T75" s="50">
        <f t="shared" si="138"/>
        <v>1458.3333333333335</v>
      </c>
      <c r="U75" s="50">
        <f t="shared" si="156"/>
        <v>1458.3333333333335</v>
      </c>
      <c r="V75" s="23">
        <f t="shared" si="147"/>
        <v>1772</v>
      </c>
      <c r="W75" s="50">
        <v>335</v>
      </c>
      <c r="X75" s="50">
        <f t="shared" si="139"/>
        <v>1750</v>
      </c>
      <c r="Y75" s="50">
        <f t="shared" si="157"/>
        <v>1750</v>
      </c>
      <c r="Z75" s="23">
        <f>SUM(O75,S75,W75)</f>
        <v>921</v>
      </c>
      <c r="AA75" s="23">
        <f t="shared" si="140"/>
        <v>2107</v>
      </c>
      <c r="AB75" s="50">
        <v>453</v>
      </c>
      <c r="AC75" s="23">
        <f t="shared" si="148"/>
        <v>2560</v>
      </c>
      <c r="AD75" s="52">
        <f t="shared" si="141"/>
        <v>2041.6666666666667</v>
      </c>
      <c r="AE75" s="52">
        <f t="shared" si="158"/>
        <v>2041.6666666666667</v>
      </c>
      <c r="AF75" s="50">
        <v>423</v>
      </c>
      <c r="AG75" s="22">
        <f t="shared" si="142"/>
        <v>2333.3333333333335</v>
      </c>
      <c r="AH75" s="22">
        <f t="shared" si="159"/>
        <v>2333.3333333333335</v>
      </c>
      <c r="AI75" s="23">
        <f>AC75+AF75</f>
        <v>2983</v>
      </c>
      <c r="AJ75" s="50">
        <v>434</v>
      </c>
      <c r="AK75" s="52">
        <f t="shared" si="143"/>
        <v>2625</v>
      </c>
      <c r="AL75" s="52">
        <f t="shared" si="160"/>
        <v>2625</v>
      </c>
      <c r="AM75" s="23">
        <f t="shared" si="149"/>
        <v>1310</v>
      </c>
      <c r="AN75" s="23">
        <f t="shared" si="150"/>
        <v>3417</v>
      </c>
      <c r="AO75" s="50">
        <v>358</v>
      </c>
      <c r="AP75" s="52">
        <f t="shared" si="144"/>
        <v>2916.666666666667</v>
      </c>
      <c r="AQ75" s="52">
        <f t="shared" si="161"/>
        <v>2916.666666666667</v>
      </c>
      <c r="AR75" s="23">
        <f>AN75+AO75</f>
        <v>3775</v>
      </c>
      <c r="AS75" s="50">
        <v>343</v>
      </c>
      <c r="AT75" s="52">
        <f t="shared" si="145"/>
        <v>3208.3333333333335</v>
      </c>
      <c r="AU75" s="52">
        <f t="shared" si="162"/>
        <v>3208.3333333333335</v>
      </c>
      <c r="AV75" s="23">
        <f>AR75+AS75</f>
        <v>4118</v>
      </c>
      <c r="AW75" s="50">
        <v>336</v>
      </c>
      <c r="AX75" s="23">
        <f t="shared" si="163"/>
        <v>4454</v>
      </c>
      <c r="AY75" s="50">
        <v>3500</v>
      </c>
      <c r="AZ75" s="50">
        <v>3500</v>
      </c>
      <c r="BA75" s="77"/>
    </row>
    <row r="76" spans="1:53" ht="12.75">
      <c r="A76" s="66">
        <v>1113</v>
      </c>
      <c r="B76" s="2">
        <v>1660</v>
      </c>
      <c r="C76" s="29" t="s">
        <v>71</v>
      </c>
      <c r="D76" s="50">
        <f>197+132</f>
        <v>329</v>
      </c>
      <c r="E76" s="50">
        <f t="shared" si="133"/>
        <v>300.6666666666667</v>
      </c>
      <c r="F76" s="50">
        <f t="shared" si="151"/>
        <v>300.6666666666667</v>
      </c>
      <c r="G76" s="50">
        <v>506</v>
      </c>
      <c r="H76" s="50">
        <f t="shared" si="134"/>
        <v>601.3333333333334</v>
      </c>
      <c r="I76" s="50">
        <f t="shared" si="152"/>
        <v>601.3333333333334</v>
      </c>
      <c r="J76" s="23">
        <f t="shared" si="153"/>
        <v>835</v>
      </c>
      <c r="K76" s="50">
        <v>260</v>
      </c>
      <c r="L76" s="50">
        <f t="shared" si="135"/>
        <v>902</v>
      </c>
      <c r="M76" s="50">
        <f t="shared" si="154"/>
        <v>902</v>
      </c>
      <c r="N76" s="23">
        <f>SUM(D76,G76,K76)</f>
        <v>1095</v>
      </c>
      <c r="O76" s="50">
        <v>318</v>
      </c>
      <c r="P76" s="50">
        <f t="shared" si="137"/>
        <v>1202.6666666666667</v>
      </c>
      <c r="Q76" s="50">
        <f t="shared" si="155"/>
        <v>1202.6666666666667</v>
      </c>
      <c r="R76" s="23">
        <f t="shared" si="146"/>
        <v>1413</v>
      </c>
      <c r="S76" s="50">
        <f>160+137</f>
        <v>297</v>
      </c>
      <c r="T76" s="50">
        <f t="shared" si="138"/>
        <v>1503.3333333333335</v>
      </c>
      <c r="U76" s="50">
        <f t="shared" si="156"/>
        <v>1503.3333333333335</v>
      </c>
      <c r="V76" s="23">
        <f t="shared" si="147"/>
        <v>1710</v>
      </c>
      <c r="W76" s="50">
        <v>361</v>
      </c>
      <c r="X76" s="50">
        <f t="shared" si="139"/>
        <v>1804</v>
      </c>
      <c r="Y76" s="50">
        <f t="shared" si="157"/>
        <v>1804</v>
      </c>
      <c r="Z76" s="23">
        <f>SUM(O76,S76,W76)</f>
        <v>976</v>
      </c>
      <c r="AA76" s="23">
        <f>SUM(N76,Z76)</f>
        <v>2071</v>
      </c>
      <c r="AB76" s="50">
        <v>455</v>
      </c>
      <c r="AC76" s="23">
        <f t="shared" si="148"/>
        <v>2526</v>
      </c>
      <c r="AD76" s="52">
        <f t="shared" si="141"/>
        <v>2104.666666666667</v>
      </c>
      <c r="AE76" s="52">
        <f t="shared" si="158"/>
        <v>2104.666666666667</v>
      </c>
      <c r="AF76" s="50">
        <v>441</v>
      </c>
      <c r="AG76" s="22">
        <f t="shared" si="142"/>
        <v>2405.3333333333335</v>
      </c>
      <c r="AH76" s="22">
        <f t="shared" si="159"/>
        <v>2405.3333333333335</v>
      </c>
      <c r="AI76" s="23">
        <f>AC76+AF76</f>
        <v>2967</v>
      </c>
      <c r="AJ76" s="50">
        <v>492</v>
      </c>
      <c r="AK76" s="52">
        <f t="shared" si="143"/>
        <v>2706</v>
      </c>
      <c r="AL76" s="52">
        <f t="shared" si="160"/>
        <v>2706</v>
      </c>
      <c r="AM76" s="23">
        <f t="shared" si="149"/>
        <v>1388</v>
      </c>
      <c r="AN76" s="23">
        <f t="shared" si="150"/>
        <v>3459</v>
      </c>
      <c r="AO76" s="50">
        <v>396</v>
      </c>
      <c r="AP76" s="52">
        <f t="shared" si="144"/>
        <v>3006.666666666667</v>
      </c>
      <c r="AQ76" s="52">
        <f t="shared" si="161"/>
        <v>3006.666666666667</v>
      </c>
      <c r="AR76" s="23">
        <f>AN76+AO76</f>
        <v>3855</v>
      </c>
      <c r="AS76" s="50">
        <v>341</v>
      </c>
      <c r="AT76" s="52">
        <f t="shared" si="145"/>
        <v>3307.3333333333335</v>
      </c>
      <c r="AU76" s="52">
        <f t="shared" si="162"/>
        <v>3307.3333333333335</v>
      </c>
      <c r="AV76" s="23">
        <f>AR76+AS76</f>
        <v>4196</v>
      </c>
      <c r="AW76" s="50">
        <v>327</v>
      </c>
      <c r="AX76" s="23">
        <f t="shared" si="163"/>
        <v>4523</v>
      </c>
      <c r="AY76" s="50">
        <v>3608</v>
      </c>
      <c r="AZ76" s="50">
        <v>3608</v>
      </c>
      <c r="BA76" s="77"/>
    </row>
    <row r="77" spans="1:53" ht="12.75">
      <c r="A77" s="66">
        <v>1113</v>
      </c>
      <c r="B77" s="2">
        <v>1660</v>
      </c>
      <c r="C77" s="3" t="s">
        <v>74</v>
      </c>
      <c r="D77" s="50">
        <v>343</v>
      </c>
      <c r="E77" s="50">
        <f t="shared" si="133"/>
        <v>308.3333333333333</v>
      </c>
      <c r="F77" s="50">
        <f t="shared" si="151"/>
        <v>308.3333333333333</v>
      </c>
      <c r="G77" s="50">
        <v>440</v>
      </c>
      <c r="H77" s="50">
        <f t="shared" si="134"/>
        <v>616.6666666666666</v>
      </c>
      <c r="I77" s="50">
        <f t="shared" si="152"/>
        <v>616.6666666666666</v>
      </c>
      <c r="J77" s="23">
        <f t="shared" si="153"/>
        <v>783</v>
      </c>
      <c r="K77" s="50">
        <v>235</v>
      </c>
      <c r="L77" s="50">
        <f t="shared" si="135"/>
        <v>925</v>
      </c>
      <c r="M77" s="50">
        <f t="shared" si="154"/>
        <v>925</v>
      </c>
      <c r="N77" s="23">
        <f>SUM(D77,G77,K77)</f>
        <v>1018</v>
      </c>
      <c r="O77" s="50">
        <v>272</v>
      </c>
      <c r="P77" s="50">
        <f t="shared" si="137"/>
        <v>1233.3333333333333</v>
      </c>
      <c r="Q77" s="50">
        <f t="shared" si="155"/>
        <v>1233.3333333333333</v>
      </c>
      <c r="R77" s="23">
        <f t="shared" si="146"/>
        <v>1290</v>
      </c>
      <c r="S77" s="50">
        <v>314</v>
      </c>
      <c r="T77" s="50">
        <f t="shared" si="138"/>
        <v>1541.6666666666665</v>
      </c>
      <c r="U77" s="50">
        <f t="shared" si="156"/>
        <v>1541.6666666666665</v>
      </c>
      <c r="V77" s="23">
        <f t="shared" si="147"/>
        <v>1604</v>
      </c>
      <c r="W77" s="50">
        <v>391</v>
      </c>
      <c r="X77" s="50">
        <f t="shared" si="139"/>
        <v>1850</v>
      </c>
      <c r="Y77" s="50">
        <f t="shared" si="157"/>
        <v>1850</v>
      </c>
      <c r="Z77" s="23">
        <f>SUM(O77,S77,W77)</f>
        <v>977</v>
      </c>
      <c r="AA77" s="23">
        <f>SUM(N77,Z77)</f>
        <v>1995</v>
      </c>
      <c r="AB77" s="50">
        <v>440</v>
      </c>
      <c r="AC77" s="23">
        <f t="shared" si="148"/>
        <v>2435</v>
      </c>
      <c r="AD77" s="50">
        <f t="shared" si="141"/>
        <v>2158.333333333333</v>
      </c>
      <c r="AE77" s="50">
        <f t="shared" si="158"/>
        <v>2158.333333333333</v>
      </c>
      <c r="AF77" s="50">
        <v>452</v>
      </c>
      <c r="AG77" s="14">
        <f t="shared" si="142"/>
        <v>2466.6666666666665</v>
      </c>
      <c r="AH77" s="14">
        <f t="shared" si="159"/>
        <v>2466.6666666666665</v>
      </c>
      <c r="AI77" s="23">
        <f>AC77+AF77</f>
        <v>2887</v>
      </c>
      <c r="AJ77" s="50">
        <v>476</v>
      </c>
      <c r="AK77" s="50">
        <f t="shared" si="143"/>
        <v>2775</v>
      </c>
      <c r="AL77" s="50">
        <f t="shared" si="160"/>
        <v>2775</v>
      </c>
      <c r="AM77" s="23">
        <f t="shared" si="149"/>
        <v>1368</v>
      </c>
      <c r="AN77" s="23">
        <f t="shared" si="150"/>
        <v>3363</v>
      </c>
      <c r="AO77" s="50">
        <v>399</v>
      </c>
      <c r="AP77" s="50">
        <f t="shared" si="144"/>
        <v>3083.333333333333</v>
      </c>
      <c r="AQ77" s="50">
        <f t="shared" si="161"/>
        <v>3083.333333333333</v>
      </c>
      <c r="AR77" s="23">
        <f>AN77+AO77</f>
        <v>3762</v>
      </c>
      <c r="AS77" s="50">
        <v>370</v>
      </c>
      <c r="AT77" s="50">
        <f t="shared" si="145"/>
        <v>3391.6666666666665</v>
      </c>
      <c r="AU77" s="50">
        <f t="shared" si="162"/>
        <v>3391.6666666666665</v>
      </c>
      <c r="AV77" s="23">
        <f>AR77+AS77</f>
        <v>4132</v>
      </c>
      <c r="AW77" s="50">
        <v>329</v>
      </c>
      <c r="AX77" s="23">
        <f t="shared" si="163"/>
        <v>4461</v>
      </c>
      <c r="AY77" s="50">
        <v>3700</v>
      </c>
      <c r="AZ77" s="50">
        <v>3700</v>
      </c>
      <c r="BA77" s="77"/>
    </row>
    <row r="78" spans="1:53" ht="12.75">
      <c r="A78" s="66">
        <v>1113</v>
      </c>
      <c r="B78" s="2">
        <v>1660</v>
      </c>
      <c r="C78" s="3" t="s">
        <v>82</v>
      </c>
      <c r="D78" s="50">
        <v>317</v>
      </c>
      <c r="E78" s="50">
        <f t="shared" si="133"/>
        <v>358.3333333333333</v>
      </c>
      <c r="F78" s="50">
        <f t="shared" si="151"/>
        <v>358.3333333333333</v>
      </c>
      <c r="G78" s="50">
        <v>472</v>
      </c>
      <c r="H78" s="50">
        <f t="shared" si="134"/>
        <v>716.6666666666666</v>
      </c>
      <c r="I78" s="50">
        <f t="shared" si="152"/>
        <v>716.6666666666666</v>
      </c>
      <c r="J78" s="23">
        <f t="shared" si="153"/>
        <v>789</v>
      </c>
      <c r="K78" s="50">
        <v>265</v>
      </c>
      <c r="L78" s="50">
        <f t="shared" si="135"/>
        <v>1075</v>
      </c>
      <c r="M78" s="50">
        <f t="shared" si="154"/>
        <v>1075</v>
      </c>
      <c r="N78" s="23">
        <f>SUM(D78,G78,K78)</f>
        <v>1054</v>
      </c>
      <c r="O78" s="50">
        <v>315</v>
      </c>
      <c r="P78" s="50">
        <f t="shared" si="137"/>
        <v>1433.3333333333333</v>
      </c>
      <c r="Q78" s="50">
        <f t="shared" si="155"/>
        <v>1433.3333333333333</v>
      </c>
      <c r="R78" s="23">
        <f t="shared" si="146"/>
        <v>1369</v>
      </c>
      <c r="S78" s="50">
        <v>373</v>
      </c>
      <c r="T78" s="50">
        <f t="shared" si="138"/>
        <v>1791.6666666666665</v>
      </c>
      <c r="U78" s="50">
        <f t="shared" si="156"/>
        <v>1791.6666666666665</v>
      </c>
      <c r="V78" s="23">
        <f t="shared" si="147"/>
        <v>1742</v>
      </c>
      <c r="W78" s="50">
        <v>437</v>
      </c>
      <c r="X78" s="50">
        <f t="shared" si="139"/>
        <v>2150</v>
      </c>
      <c r="Y78" s="50">
        <f t="shared" si="157"/>
        <v>2150</v>
      </c>
      <c r="Z78" s="23">
        <f>SUM(O78,S78,W78)</f>
        <v>1125</v>
      </c>
      <c r="AA78" s="23">
        <f>SUM(N78,Z78)</f>
        <v>2179</v>
      </c>
      <c r="AB78" s="50"/>
      <c r="AC78" s="23">
        <f t="shared" si="148"/>
        <v>2179</v>
      </c>
      <c r="AD78" s="50">
        <f t="shared" si="141"/>
        <v>2508.333333333333</v>
      </c>
      <c r="AE78" s="50">
        <f t="shared" si="158"/>
        <v>2508.333333333333</v>
      </c>
      <c r="AF78" s="50"/>
      <c r="AG78" s="14">
        <f t="shared" si="142"/>
        <v>2866.6666666666665</v>
      </c>
      <c r="AH78" s="14">
        <f t="shared" si="159"/>
        <v>2866.6666666666665</v>
      </c>
      <c r="AI78" s="23">
        <f>AC78+AF78</f>
        <v>2179</v>
      </c>
      <c r="AJ78" s="50"/>
      <c r="AK78" s="50">
        <f t="shared" si="143"/>
        <v>3225</v>
      </c>
      <c r="AL78" s="50">
        <f t="shared" si="160"/>
        <v>3225</v>
      </c>
      <c r="AM78" s="23">
        <f t="shared" si="149"/>
        <v>0</v>
      </c>
      <c r="AN78" s="23">
        <f t="shared" si="150"/>
        <v>2179</v>
      </c>
      <c r="AO78" s="50"/>
      <c r="AP78" s="50">
        <f t="shared" si="144"/>
        <v>3583.333333333333</v>
      </c>
      <c r="AQ78" s="50">
        <f t="shared" si="161"/>
        <v>3583.333333333333</v>
      </c>
      <c r="AR78" s="23">
        <f>AN78+AO78</f>
        <v>2179</v>
      </c>
      <c r="AS78" s="50"/>
      <c r="AT78" s="50">
        <f t="shared" si="145"/>
        <v>3941.6666666666665</v>
      </c>
      <c r="AU78" s="50">
        <f t="shared" si="162"/>
        <v>3941.6666666666665</v>
      </c>
      <c r="AV78" s="23">
        <f>AR78+AS78</f>
        <v>2179</v>
      </c>
      <c r="AW78" s="50"/>
      <c r="AX78" s="23">
        <f t="shared" si="163"/>
        <v>2179</v>
      </c>
      <c r="AY78" s="50">
        <v>4300</v>
      </c>
      <c r="AZ78" s="50">
        <v>4300</v>
      </c>
      <c r="BA78" s="77"/>
    </row>
    <row r="79" spans="1:52" ht="14.25" thickBot="1">
      <c r="A79" s="19"/>
      <c r="B79" s="20"/>
      <c r="C79" s="21"/>
      <c r="D79" s="56"/>
      <c r="E79" s="56"/>
      <c r="F79" s="56"/>
      <c r="G79" s="56"/>
      <c r="H79" s="25"/>
      <c r="I79" s="25"/>
      <c r="J79" s="25"/>
      <c r="K79" s="56"/>
      <c r="L79" s="56"/>
      <c r="M79" s="56"/>
      <c r="N79" s="25"/>
      <c r="O79" s="56"/>
      <c r="P79" s="56"/>
      <c r="Q79" s="56"/>
      <c r="R79" s="25"/>
      <c r="S79" s="56"/>
      <c r="T79" s="56"/>
      <c r="U79" s="56"/>
      <c r="V79" s="25"/>
      <c r="W79" s="56"/>
      <c r="X79" s="56"/>
      <c r="Y79" s="56"/>
      <c r="Z79" s="25"/>
      <c r="AA79" s="25"/>
      <c r="AB79" s="56"/>
      <c r="AC79" s="25"/>
      <c r="AD79" s="56"/>
      <c r="AE79" s="56"/>
      <c r="AF79" s="56"/>
      <c r="AG79" s="78"/>
      <c r="AH79" s="78"/>
      <c r="AI79" s="25"/>
      <c r="AJ79" s="56"/>
      <c r="AK79" s="56"/>
      <c r="AL79" s="56"/>
      <c r="AM79" s="25"/>
      <c r="AN79" s="25"/>
      <c r="AO79" s="56"/>
      <c r="AP79" s="56"/>
      <c r="AQ79" s="56"/>
      <c r="AR79" s="25"/>
      <c r="AS79" s="56"/>
      <c r="AT79" s="56"/>
      <c r="AU79" s="56"/>
      <c r="AV79" s="25"/>
      <c r="AW79" s="58"/>
      <c r="AX79" s="56"/>
      <c r="AY79" s="56"/>
      <c r="AZ79" s="56"/>
    </row>
    <row r="80" spans="1:52" ht="28.5" customHeight="1" thickBot="1">
      <c r="A80" s="32"/>
      <c r="B80" s="31"/>
      <c r="C80" s="39" t="s">
        <v>76</v>
      </c>
      <c r="D80" s="57" t="s">
        <v>0</v>
      </c>
      <c r="E80" s="57" t="s">
        <v>25</v>
      </c>
      <c r="F80" s="38" t="s">
        <v>45</v>
      </c>
      <c r="G80" s="57" t="s">
        <v>1</v>
      </c>
      <c r="H80" s="57" t="s">
        <v>26</v>
      </c>
      <c r="I80" s="38" t="s">
        <v>46</v>
      </c>
      <c r="J80" s="84" t="s">
        <v>57</v>
      </c>
      <c r="K80" s="57" t="s">
        <v>2</v>
      </c>
      <c r="L80" s="38" t="s">
        <v>27</v>
      </c>
      <c r="M80" s="38" t="s">
        <v>47</v>
      </c>
      <c r="N80" s="90" t="s">
        <v>58</v>
      </c>
      <c r="O80" s="57" t="s">
        <v>3</v>
      </c>
      <c r="P80" s="38" t="s">
        <v>30</v>
      </c>
      <c r="Q80" s="38" t="s">
        <v>48</v>
      </c>
      <c r="R80" s="90" t="s">
        <v>60</v>
      </c>
      <c r="S80" s="57" t="s">
        <v>4</v>
      </c>
      <c r="T80" s="38" t="s">
        <v>31</v>
      </c>
      <c r="U80" s="38" t="s">
        <v>49</v>
      </c>
      <c r="V80" s="84" t="s">
        <v>59</v>
      </c>
      <c r="W80" s="57" t="s">
        <v>5</v>
      </c>
      <c r="X80" s="82" t="s">
        <v>38</v>
      </c>
      <c r="Y80" s="82" t="s">
        <v>50</v>
      </c>
      <c r="Z80" s="90" t="s">
        <v>61</v>
      </c>
      <c r="AA80" s="90" t="s">
        <v>62</v>
      </c>
      <c r="AB80" s="57" t="s">
        <v>6</v>
      </c>
      <c r="AC80" s="84" t="s">
        <v>63</v>
      </c>
      <c r="AD80" s="82" t="s">
        <v>40</v>
      </c>
      <c r="AE80" s="82" t="s">
        <v>51</v>
      </c>
      <c r="AF80" s="72" t="s">
        <v>7</v>
      </c>
      <c r="AG80" s="81" t="s">
        <v>41</v>
      </c>
      <c r="AH80" s="81" t="s">
        <v>52</v>
      </c>
      <c r="AI80" s="84" t="s">
        <v>64</v>
      </c>
      <c r="AJ80" s="72" t="s">
        <v>8</v>
      </c>
      <c r="AK80" s="38" t="s">
        <v>42</v>
      </c>
      <c r="AL80" s="38" t="s">
        <v>53</v>
      </c>
      <c r="AM80" s="84" t="s">
        <v>65</v>
      </c>
      <c r="AN80" s="84" t="s">
        <v>66</v>
      </c>
      <c r="AO80" s="72" t="s">
        <v>9</v>
      </c>
      <c r="AP80" s="81" t="s">
        <v>43</v>
      </c>
      <c r="AQ80" s="81" t="s">
        <v>54</v>
      </c>
      <c r="AR80" s="84" t="s">
        <v>67</v>
      </c>
      <c r="AS80" s="72" t="s">
        <v>10</v>
      </c>
      <c r="AT80" s="81" t="s">
        <v>44</v>
      </c>
      <c r="AU80" s="81" t="s">
        <v>55</v>
      </c>
      <c r="AV80" s="84" t="s">
        <v>68</v>
      </c>
      <c r="AW80" s="75" t="s">
        <v>11</v>
      </c>
      <c r="AX80" s="91" t="s">
        <v>69</v>
      </c>
      <c r="AY80" s="80" t="s">
        <v>22</v>
      </c>
      <c r="AZ80" s="85" t="s">
        <v>36</v>
      </c>
    </row>
    <row r="81" spans="1:52" ht="12.75" hidden="1">
      <c r="A81" s="16">
        <v>1111</v>
      </c>
      <c r="B81" s="8">
        <v>2612</v>
      </c>
      <c r="C81" s="27" t="s">
        <v>12</v>
      </c>
      <c r="D81" s="50">
        <v>2324</v>
      </c>
      <c r="E81" s="50"/>
      <c r="F81" s="50"/>
      <c r="G81" s="50">
        <v>411</v>
      </c>
      <c r="H81" s="23"/>
      <c r="I81" s="23"/>
      <c r="J81" s="23"/>
      <c r="K81" s="50">
        <v>1407</v>
      </c>
      <c r="L81" s="50"/>
      <c r="M81" s="50"/>
      <c r="N81" s="23">
        <f aca="true" t="shared" si="164" ref="N81:N88">SUM(D81:K81)</f>
        <v>4142</v>
      </c>
      <c r="O81" s="50">
        <v>2223</v>
      </c>
      <c r="P81" s="50"/>
      <c r="Q81" s="50"/>
      <c r="R81" s="23">
        <f aca="true" t="shared" si="165" ref="R81:R89">SUM(N81:O81)</f>
        <v>6365</v>
      </c>
      <c r="S81" s="50">
        <v>1656</v>
      </c>
      <c r="T81" s="50"/>
      <c r="U81" s="50"/>
      <c r="V81" s="23"/>
      <c r="W81" s="50">
        <v>498</v>
      </c>
      <c r="X81" s="50"/>
      <c r="Y81" s="50"/>
      <c r="Z81" s="23">
        <f>SUM(O81,S81:W81)</f>
        <v>4377</v>
      </c>
      <c r="AA81" s="23">
        <f aca="true" t="shared" si="166" ref="AA81:AA88">SUM(N81,Z81)</f>
        <v>8519</v>
      </c>
      <c r="AB81" s="50">
        <v>3530</v>
      </c>
      <c r="AC81" s="23"/>
      <c r="AD81" s="50"/>
      <c r="AE81" s="50"/>
      <c r="AF81" s="50">
        <v>282</v>
      </c>
      <c r="AG81" s="14"/>
      <c r="AH81" s="14"/>
      <c r="AI81" s="23">
        <f>SUM(AA81,AB81:AF81)</f>
        <v>12331</v>
      </c>
      <c r="AJ81" s="50">
        <v>3230</v>
      </c>
      <c r="AK81" s="50"/>
      <c r="AL81" s="50"/>
      <c r="AM81" s="23">
        <f aca="true" t="shared" si="167" ref="AM81:AM90">SUM(AB81,AF81,AJ81)</f>
        <v>7042</v>
      </c>
      <c r="AN81" s="23">
        <f aca="true" t="shared" si="168" ref="AN81:AN90">SUM(N81+Z81+AM81)</f>
        <v>15561</v>
      </c>
      <c r="AO81" s="50">
        <v>1720</v>
      </c>
      <c r="AP81" s="50"/>
      <c r="AQ81" s="50"/>
      <c r="AR81" s="23"/>
      <c r="AS81" s="50">
        <v>1818</v>
      </c>
      <c r="AT81" s="50"/>
      <c r="AU81" s="50"/>
      <c r="AV81" s="23"/>
      <c r="AW81" s="51">
        <v>2296</v>
      </c>
      <c r="AX81" s="23" t="e">
        <f>SUM(N81,Z81,AM81,#REF!)</f>
        <v>#REF!</v>
      </c>
      <c r="AY81" s="50"/>
      <c r="AZ81" s="50"/>
    </row>
    <row r="82" spans="1:52" ht="12.75" hidden="1">
      <c r="A82" s="16">
        <v>1111</v>
      </c>
      <c r="B82" s="8">
        <v>2612</v>
      </c>
      <c r="C82" s="28" t="s">
        <v>13</v>
      </c>
      <c r="D82" s="50">
        <v>2404</v>
      </c>
      <c r="E82" s="50"/>
      <c r="F82" s="50"/>
      <c r="G82" s="50">
        <v>1298</v>
      </c>
      <c r="H82" s="23"/>
      <c r="I82" s="23"/>
      <c r="J82" s="23"/>
      <c r="K82" s="50">
        <v>2054</v>
      </c>
      <c r="L82" s="50"/>
      <c r="M82" s="50"/>
      <c r="N82" s="23">
        <f t="shared" si="164"/>
        <v>5756</v>
      </c>
      <c r="O82" s="50">
        <v>1288</v>
      </c>
      <c r="P82" s="50"/>
      <c r="Q82" s="50"/>
      <c r="R82" s="23">
        <f t="shared" si="165"/>
        <v>7044</v>
      </c>
      <c r="S82" s="50">
        <v>1677</v>
      </c>
      <c r="T82" s="50"/>
      <c r="U82" s="50"/>
      <c r="V82" s="23"/>
      <c r="W82" s="50">
        <v>2235</v>
      </c>
      <c r="X82" s="50"/>
      <c r="Y82" s="50"/>
      <c r="Z82" s="23">
        <f>SUM(O82,S82:W82)</f>
        <v>5200</v>
      </c>
      <c r="AA82" s="23">
        <f t="shared" si="166"/>
        <v>10956</v>
      </c>
      <c r="AB82" s="50">
        <v>2116</v>
      </c>
      <c r="AC82" s="23"/>
      <c r="AD82" s="50"/>
      <c r="AE82" s="50"/>
      <c r="AF82" s="50">
        <v>2065</v>
      </c>
      <c r="AG82" s="14"/>
      <c r="AH82" s="14"/>
      <c r="AI82" s="23">
        <f>SUM(AA82,AB82:AF82)</f>
        <v>15137</v>
      </c>
      <c r="AJ82" s="50">
        <v>841</v>
      </c>
      <c r="AK82" s="50"/>
      <c r="AL82" s="50"/>
      <c r="AM82" s="23">
        <f t="shared" si="167"/>
        <v>5022</v>
      </c>
      <c r="AN82" s="23">
        <f t="shared" si="168"/>
        <v>15978</v>
      </c>
      <c r="AO82" s="50">
        <v>2845</v>
      </c>
      <c r="AP82" s="50"/>
      <c r="AQ82" s="50"/>
      <c r="AR82" s="23"/>
      <c r="AS82" s="50">
        <v>693</v>
      </c>
      <c r="AT82" s="50"/>
      <c r="AU82" s="50"/>
      <c r="AV82" s="23"/>
      <c r="AW82" s="51">
        <v>3773</v>
      </c>
      <c r="AX82" s="23" t="e">
        <f>SUM(N82,Z82,AM82,#REF!)</f>
        <v>#REF!</v>
      </c>
      <c r="AY82" s="50"/>
      <c r="AZ82" s="50"/>
    </row>
    <row r="83" spans="1:52" ht="12.75" hidden="1">
      <c r="A83" s="16">
        <v>1111</v>
      </c>
      <c r="B83" s="8">
        <v>2612</v>
      </c>
      <c r="C83" s="29" t="s">
        <v>14</v>
      </c>
      <c r="D83" s="50">
        <v>3013</v>
      </c>
      <c r="E83" s="50"/>
      <c r="F83" s="50"/>
      <c r="G83" s="50">
        <v>1768</v>
      </c>
      <c r="H83" s="23"/>
      <c r="I83" s="23"/>
      <c r="J83" s="23"/>
      <c r="K83" s="50">
        <v>1668</v>
      </c>
      <c r="L83" s="50"/>
      <c r="M83" s="50"/>
      <c r="N83" s="23">
        <f t="shared" si="164"/>
        <v>6449</v>
      </c>
      <c r="O83" s="50">
        <v>1348</v>
      </c>
      <c r="P83" s="50"/>
      <c r="Q83" s="50"/>
      <c r="R83" s="23">
        <f t="shared" si="165"/>
        <v>7797</v>
      </c>
      <c r="S83" s="50">
        <v>2000</v>
      </c>
      <c r="T83" s="50"/>
      <c r="U83" s="50"/>
      <c r="V83" s="23"/>
      <c r="W83" s="50">
        <v>2253</v>
      </c>
      <c r="X83" s="50"/>
      <c r="Y83" s="50"/>
      <c r="Z83" s="23">
        <f>SUM(O83,S83:W83)</f>
        <v>5601</v>
      </c>
      <c r="AA83" s="23">
        <f t="shared" si="166"/>
        <v>12050</v>
      </c>
      <c r="AB83" s="50">
        <v>2234</v>
      </c>
      <c r="AC83" s="23"/>
      <c r="AD83" s="50"/>
      <c r="AE83" s="50"/>
      <c r="AF83" s="50">
        <v>2146</v>
      </c>
      <c r="AG83" s="14"/>
      <c r="AH83" s="14"/>
      <c r="AI83" s="23">
        <f>SUM(AA83,AB83:AF83)</f>
        <v>16430</v>
      </c>
      <c r="AJ83" s="50">
        <v>1578</v>
      </c>
      <c r="AK83" s="50"/>
      <c r="AL83" s="50"/>
      <c r="AM83" s="23">
        <f t="shared" si="167"/>
        <v>5958</v>
      </c>
      <c r="AN83" s="23">
        <f t="shared" si="168"/>
        <v>18008</v>
      </c>
      <c r="AO83" s="50">
        <v>2387</v>
      </c>
      <c r="AP83" s="50"/>
      <c r="AQ83" s="50"/>
      <c r="AR83" s="23"/>
      <c r="AS83" s="50">
        <v>2165</v>
      </c>
      <c r="AT83" s="50"/>
      <c r="AU83" s="50"/>
      <c r="AV83" s="23"/>
      <c r="AW83" s="51">
        <v>2751</v>
      </c>
      <c r="AX83" s="23" t="e">
        <f>SUM(N83,Z83,AM83,#REF!)</f>
        <v>#REF!</v>
      </c>
      <c r="AY83" s="50"/>
      <c r="AZ83" s="50"/>
    </row>
    <row r="84" spans="1:52" ht="12.75" hidden="1">
      <c r="A84" s="16">
        <v>1111</v>
      </c>
      <c r="B84" s="8">
        <v>2612</v>
      </c>
      <c r="C84" s="29" t="s">
        <v>16</v>
      </c>
      <c r="D84" s="50">
        <v>2610</v>
      </c>
      <c r="E84" s="50"/>
      <c r="F84" s="50"/>
      <c r="G84" s="50">
        <v>1967</v>
      </c>
      <c r="H84" s="23"/>
      <c r="I84" s="23"/>
      <c r="J84" s="23"/>
      <c r="K84" s="50">
        <v>1932</v>
      </c>
      <c r="L84" s="50"/>
      <c r="M84" s="50"/>
      <c r="N84" s="23">
        <f t="shared" si="164"/>
        <v>6509</v>
      </c>
      <c r="O84" s="50">
        <v>1668</v>
      </c>
      <c r="P84" s="50"/>
      <c r="Q84" s="50"/>
      <c r="R84" s="23">
        <f t="shared" si="165"/>
        <v>8177</v>
      </c>
      <c r="S84" s="50">
        <v>1816</v>
      </c>
      <c r="T84" s="50"/>
      <c r="U84" s="50"/>
      <c r="V84" s="23"/>
      <c r="W84" s="50">
        <v>2402</v>
      </c>
      <c r="X84" s="50"/>
      <c r="Y84" s="50"/>
      <c r="Z84" s="23">
        <f>SUM(O84,S84:W84)</f>
        <v>5886</v>
      </c>
      <c r="AA84" s="23">
        <f t="shared" si="166"/>
        <v>12395</v>
      </c>
      <c r="AB84" s="50">
        <v>2410</v>
      </c>
      <c r="AC84" s="23"/>
      <c r="AD84" s="50"/>
      <c r="AE84" s="50"/>
      <c r="AF84" s="50">
        <v>2314</v>
      </c>
      <c r="AG84" s="14"/>
      <c r="AH84" s="14"/>
      <c r="AI84" s="23">
        <f>SUM(AA84,AB84:AF84)</f>
        <v>17119</v>
      </c>
      <c r="AJ84" s="50">
        <v>2323</v>
      </c>
      <c r="AK84" s="50"/>
      <c r="AL84" s="50"/>
      <c r="AM84" s="23">
        <f t="shared" si="167"/>
        <v>7047</v>
      </c>
      <c r="AN84" s="23">
        <f t="shared" si="168"/>
        <v>19442</v>
      </c>
      <c r="AO84" s="50">
        <v>2217</v>
      </c>
      <c r="AP84" s="50"/>
      <c r="AQ84" s="50"/>
      <c r="AR84" s="23"/>
      <c r="AS84" s="50">
        <v>2447</v>
      </c>
      <c r="AT84" s="50"/>
      <c r="AU84" s="50"/>
      <c r="AV84" s="23"/>
      <c r="AW84" s="51">
        <v>2900</v>
      </c>
      <c r="AX84" s="23" t="e">
        <f>SUM(N84,Z84,AM84,#REF!)</f>
        <v>#REF!</v>
      </c>
      <c r="AY84" s="50"/>
      <c r="AZ84" s="50"/>
    </row>
    <row r="85" spans="1:52" ht="12.75" hidden="1">
      <c r="A85" s="16">
        <v>1111</v>
      </c>
      <c r="B85" s="8">
        <v>2612</v>
      </c>
      <c r="C85" s="29" t="s">
        <v>17</v>
      </c>
      <c r="D85" s="50">
        <v>2983</v>
      </c>
      <c r="E85" s="50"/>
      <c r="F85" s="50"/>
      <c r="G85" s="50">
        <v>2086</v>
      </c>
      <c r="H85" s="23"/>
      <c r="I85" s="23"/>
      <c r="J85" s="23"/>
      <c r="K85" s="50">
        <v>1833</v>
      </c>
      <c r="L85" s="50"/>
      <c r="M85" s="50"/>
      <c r="N85" s="23">
        <f t="shared" si="164"/>
        <v>6902</v>
      </c>
      <c r="O85" s="50">
        <v>1646</v>
      </c>
      <c r="P85" s="50"/>
      <c r="Q85" s="50"/>
      <c r="R85" s="23">
        <f t="shared" si="165"/>
        <v>8548</v>
      </c>
      <c r="S85" s="50">
        <v>1918</v>
      </c>
      <c r="T85" s="50"/>
      <c r="U85" s="50"/>
      <c r="V85" s="23"/>
      <c r="W85" s="50">
        <v>2340</v>
      </c>
      <c r="X85" s="50"/>
      <c r="Y85" s="50"/>
      <c r="Z85" s="23">
        <f>SUM(O85,S85:W85)</f>
        <v>5904</v>
      </c>
      <c r="AA85" s="23">
        <f t="shared" si="166"/>
        <v>12806</v>
      </c>
      <c r="AB85" s="50">
        <v>2293</v>
      </c>
      <c r="AC85" s="23">
        <f aca="true" t="shared" si="169" ref="AC85:AC90">SUM(AA85,AB85)</f>
        <v>15099</v>
      </c>
      <c r="AD85" s="50"/>
      <c r="AE85" s="50"/>
      <c r="AF85" s="50">
        <v>2410</v>
      </c>
      <c r="AG85" s="14"/>
      <c r="AH85" s="14"/>
      <c r="AI85" s="23">
        <f>SUM(AA85,AB85:AF85)</f>
        <v>32608</v>
      </c>
      <c r="AJ85" s="50">
        <v>2108</v>
      </c>
      <c r="AK85" s="50"/>
      <c r="AL85" s="50"/>
      <c r="AM85" s="23">
        <f t="shared" si="167"/>
        <v>6811</v>
      </c>
      <c r="AN85" s="23">
        <f t="shared" si="168"/>
        <v>19617</v>
      </c>
      <c r="AO85" s="50">
        <v>644</v>
      </c>
      <c r="AP85" s="50"/>
      <c r="AQ85" s="50"/>
      <c r="AR85" s="23"/>
      <c r="AS85" s="50">
        <v>4006</v>
      </c>
      <c r="AT85" s="50"/>
      <c r="AU85" s="50"/>
      <c r="AV85" s="23"/>
      <c r="AW85" s="51">
        <v>2906</v>
      </c>
      <c r="AX85" s="23" t="e">
        <f>SUM(N85,Z85,AM85,#REF!)</f>
        <v>#REF!</v>
      </c>
      <c r="AY85" s="50"/>
      <c r="AZ85" s="50"/>
    </row>
    <row r="86" spans="1:52" ht="12.75" hidden="1">
      <c r="A86" s="6">
        <v>1111</v>
      </c>
      <c r="B86" s="8">
        <v>2612</v>
      </c>
      <c r="C86" s="29" t="s">
        <v>18</v>
      </c>
      <c r="D86" s="50">
        <v>3120</v>
      </c>
      <c r="E86" s="50"/>
      <c r="F86" s="50"/>
      <c r="G86" s="50">
        <v>2220</v>
      </c>
      <c r="H86" s="23"/>
      <c r="I86" s="23"/>
      <c r="J86" s="23"/>
      <c r="K86" s="50">
        <v>2016</v>
      </c>
      <c r="L86" s="50"/>
      <c r="M86" s="50"/>
      <c r="N86" s="23">
        <f t="shared" si="164"/>
        <v>7356</v>
      </c>
      <c r="O86" s="50">
        <v>1925</v>
      </c>
      <c r="P86" s="50"/>
      <c r="Q86" s="50"/>
      <c r="R86" s="23">
        <f t="shared" si="165"/>
        <v>9281</v>
      </c>
      <c r="S86" s="50">
        <v>2172</v>
      </c>
      <c r="T86" s="50"/>
      <c r="U86" s="50"/>
      <c r="V86" s="23">
        <f>SUM(R86:S86)</f>
        <v>11453</v>
      </c>
      <c r="W86" s="50">
        <v>2819</v>
      </c>
      <c r="X86" s="50"/>
      <c r="Y86" s="50"/>
      <c r="Z86" s="23">
        <f aca="true" t="shared" si="170" ref="Z86:Z93">SUM(O86,S86,W86)</f>
        <v>6916</v>
      </c>
      <c r="AA86" s="23">
        <f t="shared" si="166"/>
        <v>14272</v>
      </c>
      <c r="AB86" s="50">
        <v>2342</v>
      </c>
      <c r="AC86" s="23">
        <f t="shared" si="169"/>
        <v>16614</v>
      </c>
      <c r="AD86" s="50"/>
      <c r="AE86" s="50"/>
      <c r="AF86" s="50">
        <v>2854</v>
      </c>
      <c r="AG86" s="14"/>
      <c r="AH86" s="14"/>
      <c r="AI86" s="23">
        <f aca="true" t="shared" si="171" ref="AI86:AI93">AA86+AB86+AF86</f>
        <v>19468</v>
      </c>
      <c r="AJ86" s="50">
        <v>2426</v>
      </c>
      <c r="AK86" s="50"/>
      <c r="AL86" s="50"/>
      <c r="AM86" s="23">
        <f t="shared" si="167"/>
        <v>7622</v>
      </c>
      <c r="AN86" s="23">
        <f t="shared" si="168"/>
        <v>21894</v>
      </c>
      <c r="AO86" s="50">
        <v>2502</v>
      </c>
      <c r="AP86" s="50"/>
      <c r="AQ86" s="50"/>
      <c r="AR86" s="23">
        <f aca="true" t="shared" si="172" ref="AR86:AR93">AN86+AO86</f>
        <v>24396</v>
      </c>
      <c r="AS86" s="50">
        <v>2744</v>
      </c>
      <c r="AT86" s="50"/>
      <c r="AU86" s="50"/>
      <c r="AV86" s="23">
        <f aca="true" t="shared" si="173" ref="AV86:AV93">AR86+AS86</f>
        <v>27140</v>
      </c>
      <c r="AW86" s="51">
        <v>3122</v>
      </c>
      <c r="AX86" s="23" t="e">
        <f>SUM(N86,Z86,AM86,#REF!)</f>
        <v>#REF!</v>
      </c>
      <c r="AY86" s="50">
        <v>24800</v>
      </c>
      <c r="AZ86" s="50">
        <v>24800</v>
      </c>
    </row>
    <row r="87" spans="1:52" ht="12.75" hidden="1">
      <c r="A87" s="64">
        <v>1111</v>
      </c>
      <c r="B87" s="8">
        <v>2612</v>
      </c>
      <c r="C87" s="29" t="s">
        <v>20</v>
      </c>
      <c r="D87" s="50">
        <v>4280</v>
      </c>
      <c r="E87" s="50"/>
      <c r="F87" s="50"/>
      <c r="G87" s="50">
        <v>1716</v>
      </c>
      <c r="H87" s="23"/>
      <c r="I87" s="23"/>
      <c r="J87" s="23"/>
      <c r="K87" s="50">
        <v>2060</v>
      </c>
      <c r="L87" s="50"/>
      <c r="M87" s="50"/>
      <c r="N87" s="23">
        <f t="shared" si="164"/>
        <v>8056</v>
      </c>
      <c r="O87" s="50">
        <v>1611</v>
      </c>
      <c r="P87" s="50"/>
      <c r="Q87" s="50"/>
      <c r="R87" s="23">
        <f t="shared" si="165"/>
        <v>9667</v>
      </c>
      <c r="S87" s="50">
        <v>2012</v>
      </c>
      <c r="T87" s="50"/>
      <c r="U87" s="50"/>
      <c r="V87" s="23">
        <f>SUM(R87:S87)</f>
        <v>11679</v>
      </c>
      <c r="W87" s="50">
        <v>2333</v>
      </c>
      <c r="X87" s="50"/>
      <c r="Y87" s="50"/>
      <c r="Z87" s="23">
        <f t="shared" si="170"/>
        <v>5956</v>
      </c>
      <c r="AA87" s="23">
        <f t="shared" si="166"/>
        <v>14012</v>
      </c>
      <c r="AB87" s="50">
        <v>2618</v>
      </c>
      <c r="AC87" s="23">
        <f t="shared" si="169"/>
        <v>16630</v>
      </c>
      <c r="AD87" s="50"/>
      <c r="AE87" s="50"/>
      <c r="AF87" s="50">
        <v>2507</v>
      </c>
      <c r="AG87" s="14"/>
      <c r="AH87" s="14"/>
      <c r="AI87" s="23">
        <f t="shared" si="171"/>
        <v>19137</v>
      </c>
      <c r="AJ87" s="50">
        <v>2295</v>
      </c>
      <c r="AK87" s="50"/>
      <c r="AL87" s="50"/>
      <c r="AM87" s="23">
        <f t="shared" si="167"/>
        <v>7420</v>
      </c>
      <c r="AN87" s="23">
        <f t="shared" si="168"/>
        <v>21432</v>
      </c>
      <c r="AO87" s="50">
        <v>2435</v>
      </c>
      <c r="AP87" s="50"/>
      <c r="AQ87" s="50"/>
      <c r="AR87" s="23">
        <f t="shared" si="172"/>
        <v>23867</v>
      </c>
      <c r="AS87" s="50">
        <v>3105</v>
      </c>
      <c r="AT87" s="50"/>
      <c r="AU87" s="50"/>
      <c r="AV87" s="23">
        <f t="shared" si="173"/>
        <v>26972</v>
      </c>
      <c r="AW87" s="51">
        <v>1975</v>
      </c>
      <c r="AX87" s="23" t="e">
        <f>SUM(N87,Z87,AM87,#REF!)</f>
        <v>#REF!</v>
      </c>
      <c r="AY87" s="50">
        <v>28800</v>
      </c>
      <c r="AZ87" s="50">
        <v>28800</v>
      </c>
    </row>
    <row r="88" spans="1:52" ht="12.75" hidden="1">
      <c r="A88" s="64">
        <v>1111</v>
      </c>
      <c r="B88" s="8">
        <v>2612</v>
      </c>
      <c r="C88" s="29" t="s">
        <v>21</v>
      </c>
      <c r="D88" s="50">
        <f>3740</f>
        <v>3740</v>
      </c>
      <c r="E88" s="50"/>
      <c r="F88" s="50"/>
      <c r="G88" s="50">
        <v>1943</v>
      </c>
      <c r="H88" s="23"/>
      <c r="I88" s="23"/>
      <c r="J88" s="23"/>
      <c r="K88" s="50">
        <v>1994</v>
      </c>
      <c r="L88" s="50"/>
      <c r="M88" s="50"/>
      <c r="N88" s="23">
        <f t="shared" si="164"/>
        <v>7677</v>
      </c>
      <c r="O88" s="50">
        <v>1667</v>
      </c>
      <c r="P88" s="50"/>
      <c r="Q88" s="50"/>
      <c r="R88" s="23">
        <f t="shared" si="165"/>
        <v>9344</v>
      </c>
      <c r="S88" s="50">
        <v>1882</v>
      </c>
      <c r="T88" s="50"/>
      <c r="U88" s="50"/>
      <c r="V88" s="23">
        <f>SUM(R88:S88)</f>
        <v>11226</v>
      </c>
      <c r="W88" s="50">
        <v>2262</v>
      </c>
      <c r="X88" s="50"/>
      <c r="Y88" s="50"/>
      <c r="Z88" s="23">
        <f t="shared" si="170"/>
        <v>5811</v>
      </c>
      <c r="AA88" s="23">
        <f t="shared" si="166"/>
        <v>13488</v>
      </c>
      <c r="AB88" s="50">
        <v>2606</v>
      </c>
      <c r="AC88" s="23">
        <f t="shared" si="169"/>
        <v>16094</v>
      </c>
      <c r="AD88" s="52" t="e">
        <f>#REF!/12*7</f>
        <v>#REF!</v>
      </c>
      <c r="AE88" s="52"/>
      <c r="AF88" s="50">
        <v>2201</v>
      </c>
      <c r="AG88" s="22" t="e">
        <f>#REF!/12*8</f>
        <v>#REF!</v>
      </c>
      <c r="AH88" s="22"/>
      <c r="AI88" s="23">
        <f t="shared" si="171"/>
        <v>18295</v>
      </c>
      <c r="AJ88" s="50">
        <v>2325</v>
      </c>
      <c r="AK88" s="52" t="e">
        <f>#REF!/12*9</f>
        <v>#REF!</v>
      </c>
      <c r="AL88" s="52"/>
      <c r="AM88" s="23">
        <f t="shared" si="167"/>
        <v>7132</v>
      </c>
      <c r="AN88" s="23">
        <f t="shared" si="168"/>
        <v>20620</v>
      </c>
      <c r="AO88" s="50">
        <v>2362</v>
      </c>
      <c r="AP88" s="52" t="e">
        <f>#REF!/12*10</f>
        <v>#REF!</v>
      </c>
      <c r="AQ88" s="52"/>
      <c r="AR88" s="23">
        <f t="shared" si="172"/>
        <v>22982</v>
      </c>
      <c r="AS88" s="50">
        <v>2336</v>
      </c>
      <c r="AT88" s="52" t="e">
        <f>#REF!/12*11</f>
        <v>#REF!</v>
      </c>
      <c r="AU88" s="52"/>
      <c r="AV88" s="23">
        <f t="shared" si="173"/>
        <v>25318</v>
      </c>
      <c r="AW88" s="51">
        <v>2491</v>
      </c>
      <c r="AX88" s="23" t="e">
        <f>SUM(N88,Z88,AM88,#REF!)</f>
        <v>#REF!</v>
      </c>
      <c r="AY88" s="50">
        <v>28800</v>
      </c>
      <c r="AZ88" s="50">
        <v>28800</v>
      </c>
    </row>
    <row r="89" spans="1:52" ht="12.75" hidden="1">
      <c r="A89" s="66">
        <v>1111</v>
      </c>
      <c r="B89" s="2">
        <v>2612</v>
      </c>
      <c r="C89" s="15" t="s">
        <v>24</v>
      </c>
      <c r="D89" s="50">
        <v>3744</v>
      </c>
      <c r="E89" s="50">
        <f aca="true" t="shared" si="174" ref="E89:E97">AY89/12*1</f>
        <v>2280</v>
      </c>
      <c r="F89" s="50"/>
      <c r="G89" s="50">
        <v>2200</v>
      </c>
      <c r="H89" s="50">
        <f aca="true" t="shared" si="175" ref="H89:H97">AY89/12*2</f>
        <v>4560</v>
      </c>
      <c r="I89" s="50"/>
      <c r="J89" s="23"/>
      <c r="K89" s="50">
        <v>1839</v>
      </c>
      <c r="L89" s="50">
        <f aca="true" t="shared" si="176" ref="L89:L97">AY89/12*3</f>
        <v>6840</v>
      </c>
      <c r="M89" s="50"/>
      <c r="N89" s="23">
        <f aca="true" t="shared" si="177" ref="N89:N94">SUM(D89,G89,K89)</f>
        <v>7783</v>
      </c>
      <c r="O89" s="50">
        <v>1565</v>
      </c>
      <c r="P89" s="50">
        <f aca="true" t="shared" si="178" ref="P89:P97">AY89/12*4</f>
        <v>9120</v>
      </c>
      <c r="Q89" s="50"/>
      <c r="R89" s="23">
        <f t="shared" si="165"/>
        <v>9348</v>
      </c>
      <c r="S89" s="50">
        <v>1812</v>
      </c>
      <c r="T89" s="50">
        <f aca="true" t="shared" si="179" ref="T89:T97">AY89/12*5</f>
        <v>11400</v>
      </c>
      <c r="U89" s="50"/>
      <c r="V89" s="23">
        <f>SUM(R89:S89)</f>
        <v>11160</v>
      </c>
      <c r="W89" s="50">
        <v>2366</v>
      </c>
      <c r="X89" s="50">
        <f aca="true" t="shared" si="180" ref="X89:X97">AY89/12*6</f>
        <v>13680</v>
      </c>
      <c r="Y89" s="50"/>
      <c r="Z89" s="23">
        <f t="shared" si="170"/>
        <v>5743</v>
      </c>
      <c r="AA89" s="23">
        <f aca="true" t="shared" si="181" ref="AA89:AA94">SUM(N89,Z89)</f>
        <v>13526</v>
      </c>
      <c r="AB89" s="50">
        <v>2463</v>
      </c>
      <c r="AC89" s="23">
        <f t="shared" si="169"/>
        <v>15989</v>
      </c>
      <c r="AD89" s="52">
        <f aca="true" t="shared" si="182" ref="AD89:AD97">AY89/12*7</f>
        <v>15960</v>
      </c>
      <c r="AE89" s="52"/>
      <c r="AF89" s="50">
        <v>2323</v>
      </c>
      <c r="AG89" s="22">
        <f aca="true" t="shared" si="183" ref="AG89:AG97">AY89/12*8</f>
        <v>18240</v>
      </c>
      <c r="AH89" s="22"/>
      <c r="AI89" s="23">
        <f t="shared" si="171"/>
        <v>18312</v>
      </c>
      <c r="AJ89" s="50">
        <v>2256</v>
      </c>
      <c r="AK89" s="52">
        <f aca="true" t="shared" si="184" ref="AK89:AK97">AY89/12*9</f>
        <v>20520</v>
      </c>
      <c r="AL89" s="52"/>
      <c r="AM89" s="23">
        <f t="shared" si="167"/>
        <v>7042</v>
      </c>
      <c r="AN89" s="23">
        <f t="shared" si="168"/>
        <v>20568</v>
      </c>
      <c r="AO89" s="50">
        <v>2344</v>
      </c>
      <c r="AP89" s="52">
        <f aca="true" t="shared" si="185" ref="AP89:AP97">AY89/12*10</f>
        <v>22800</v>
      </c>
      <c r="AQ89" s="52"/>
      <c r="AR89" s="23">
        <f t="shared" si="172"/>
        <v>22912</v>
      </c>
      <c r="AS89" s="50">
        <v>2351</v>
      </c>
      <c r="AT89" s="52">
        <f aca="true" t="shared" si="186" ref="AT89:AT97">AY89/12*11</f>
        <v>25080</v>
      </c>
      <c r="AU89" s="52"/>
      <c r="AV89" s="23">
        <f t="shared" si="173"/>
        <v>25263</v>
      </c>
      <c r="AW89" s="50">
        <v>2466</v>
      </c>
      <c r="AX89" s="23" t="e">
        <f>SUM(N89,Z89,AM89,#REF!)</f>
        <v>#REF!</v>
      </c>
      <c r="AY89" s="50">
        <v>27360</v>
      </c>
      <c r="AZ89" s="50">
        <v>27360</v>
      </c>
    </row>
    <row r="90" spans="1:53" ht="12.75" hidden="1">
      <c r="A90" s="66">
        <v>1111</v>
      </c>
      <c r="B90" s="2">
        <v>2612</v>
      </c>
      <c r="C90" s="15" t="s">
        <v>32</v>
      </c>
      <c r="D90" s="50">
        <v>4084</v>
      </c>
      <c r="E90" s="50">
        <f t="shared" si="174"/>
        <v>2250</v>
      </c>
      <c r="F90" s="50"/>
      <c r="G90" s="50">
        <v>1953</v>
      </c>
      <c r="H90" s="50">
        <f t="shared" si="175"/>
        <v>4500</v>
      </c>
      <c r="I90" s="50"/>
      <c r="J90" s="23"/>
      <c r="K90" s="50">
        <v>1980</v>
      </c>
      <c r="L90" s="50">
        <f t="shared" si="176"/>
        <v>6750</v>
      </c>
      <c r="M90" s="50"/>
      <c r="N90" s="23">
        <f t="shared" si="177"/>
        <v>8017</v>
      </c>
      <c r="O90" s="50">
        <v>1680</v>
      </c>
      <c r="P90" s="50">
        <f t="shared" si="178"/>
        <v>9000</v>
      </c>
      <c r="Q90" s="50"/>
      <c r="R90" s="23">
        <f>SUM(N90:O90)</f>
        <v>9697</v>
      </c>
      <c r="S90" s="50">
        <v>1914</v>
      </c>
      <c r="T90" s="50">
        <f t="shared" si="179"/>
        <v>11250</v>
      </c>
      <c r="U90" s="50"/>
      <c r="V90" s="23">
        <f>SUM(R90:S90)</f>
        <v>11611</v>
      </c>
      <c r="W90" s="50">
        <v>2415</v>
      </c>
      <c r="X90" s="50">
        <f t="shared" si="180"/>
        <v>13500</v>
      </c>
      <c r="Y90" s="50"/>
      <c r="Z90" s="23">
        <f t="shared" si="170"/>
        <v>6009</v>
      </c>
      <c r="AA90" s="23">
        <f t="shared" si="181"/>
        <v>14026</v>
      </c>
      <c r="AB90" s="50">
        <v>2845</v>
      </c>
      <c r="AC90" s="23">
        <f t="shared" si="169"/>
        <v>16871</v>
      </c>
      <c r="AD90" s="52">
        <f t="shared" si="182"/>
        <v>15750</v>
      </c>
      <c r="AE90" s="52"/>
      <c r="AF90" s="50">
        <v>2034</v>
      </c>
      <c r="AG90" s="22">
        <f t="shared" si="183"/>
        <v>18000</v>
      </c>
      <c r="AH90" s="22"/>
      <c r="AI90" s="23">
        <f t="shared" si="171"/>
        <v>18905</v>
      </c>
      <c r="AJ90" s="50">
        <v>2664</v>
      </c>
      <c r="AK90" s="52">
        <f t="shared" si="184"/>
        <v>20250</v>
      </c>
      <c r="AL90" s="52"/>
      <c r="AM90" s="23">
        <f t="shared" si="167"/>
        <v>7543</v>
      </c>
      <c r="AN90" s="23">
        <f t="shared" si="168"/>
        <v>21569</v>
      </c>
      <c r="AO90" s="50">
        <v>2435</v>
      </c>
      <c r="AP90" s="52">
        <f t="shared" si="185"/>
        <v>22500</v>
      </c>
      <c r="AQ90" s="52"/>
      <c r="AR90" s="23">
        <f t="shared" si="172"/>
        <v>24004</v>
      </c>
      <c r="AS90" s="50">
        <v>2669</v>
      </c>
      <c r="AT90" s="52">
        <f t="shared" si="186"/>
        <v>24750</v>
      </c>
      <c r="AU90" s="52"/>
      <c r="AV90" s="23">
        <f t="shared" si="173"/>
        <v>26673</v>
      </c>
      <c r="AW90" s="50">
        <v>2327</v>
      </c>
      <c r="AX90" s="23" t="e">
        <f>SUM(N90,Z90,AM90,#REF!)</f>
        <v>#REF!</v>
      </c>
      <c r="AY90" s="50">
        <v>27000</v>
      </c>
      <c r="AZ90" s="50">
        <v>27000</v>
      </c>
      <c r="BA90" s="77"/>
    </row>
    <row r="91" spans="1:53" ht="12.75" hidden="1">
      <c r="A91" s="66">
        <v>1111</v>
      </c>
      <c r="B91" s="2">
        <v>2612</v>
      </c>
      <c r="C91" s="15" t="s">
        <v>33</v>
      </c>
      <c r="D91" s="50">
        <v>3862</v>
      </c>
      <c r="E91" s="50">
        <f t="shared" si="174"/>
        <v>2333.3333333333335</v>
      </c>
      <c r="F91" s="50"/>
      <c r="G91" s="50">
        <v>2699</v>
      </c>
      <c r="H91" s="50">
        <f t="shared" si="175"/>
        <v>4666.666666666667</v>
      </c>
      <c r="I91" s="50"/>
      <c r="J91" s="23"/>
      <c r="K91" s="50">
        <v>2070</v>
      </c>
      <c r="L91" s="50">
        <f t="shared" si="176"/>
        <v>7000</v>
      </c>
      <c r="M91" s="50"/>
      <c r="N91" s="23">
        <f t="shared" si="177"/>
        <v>8631</v>
      </c>
      <c r="O91" s="50">
        <v>1704</v>
      </c>
      <c r="P91" s="50">
        <f t="shared" si="178"/>
        <v>9333.333333333334</v>
      </c>
      <c r="Q91" s="50"/>
      <c r="R91" s="23">
        <f aca="true" t="shared" si="187" ref="R91:R97">SUM(N91,O91)</f>
        <v>10335</v>
      </c>
      <c r="S91" s="50">
        <v>1987</v>
      </c>
      <c r="T91" s="50">
        <f t="shared" si="179"/>
        <v>11666.666666666668</v>
      </c>
      <c r="U91" s="50"/>
      <c r="V91" s="23">
        <f aca="true" t="shared" si="188" ref="V91:V97">SUM(R91,S91)</f>
        <v>12322</v>
      </c>
      <c r="W91" s="50">
        <v>2538</v>
      </c>
      <c r="X91" s="50">
        <f t="shared" si="180"/>
        <v>14000</v>
      </c>
      <c r="Y91" s="50"/>
      <c r="Z91" s="23">
        <f t="shared" si="170"/>
        <v>6229</v>
      </c>
      <c r="AA91" s="23">
        <f t="shared" si="181"/>
        <v>14860</v>
      </c>
      <c r="AB91" s="50">
        <v>2276</v>
      </c>
      <c r="AC91" s="23">
        <f aca="true" t="shared" si="189" ref="AC91:AC97">SUM(AA91,AB91)</f>
        <v>17136</v>
      </c>
      <c r="AD91" s="52">
        <f t="shared" si="182"/>
        <v>16333.333333333334</v>
      </c>
      <c r="AE91" s="52"/>
      <c r="AF91" s="50">
        <v>2704</v>
      </c>
      <c r="AG91" s="22">
        <f t="shared" si="183"/>
        <v>18666.666666666668</v>
      </c>
      <c r="AH91" s="22"/>
      <c r="AI91" s="23">
        <f t="shared" si="171"/>
        <v>19840</v>
      </c>
      <c r="AJ91" s="50">
        <v>2446</v>
      </c>
      <c r="AK91" s="52">
        <f t="shared" si="184"/>
        <v>21000</v>
      </c>
      <c r="AL91" s="52"/>
      <c r="AM91" s="23">
        <f aca="true" t="shared" si="190" ref="AM91:AM97">SUM(AB91,AF91,AJ91)</f>
        <v>7426</v>
      </c>
      <c r="AN91" s="23">
        <f aca="true" t="shared" si="191" ref="AN91:AN97">SUM(N91+Z91+AM91)</f>
        <v>22286</v>
      </c>
      <c r="AO91" s="50">
        <v>2480</v>
      </c>
      <c r="AP91" s="52">
        <f t="shared" si="185"/>
        <v>23333.333333333336</v>
      </c>
      <c r="AQ91" s="52"/>
      <c r="AR91" s="23">
        <f t="shared" si="172"/>
        <v>24766</v>
      </c>
      <c r="AS91" s="50">
        <v>2591</v>
      </c>
      <c r="AT91" s="52">
        <f t="shared" si="186"/>
        <v>25666.666666666668</v>
      </c>
      <c r="AU91" s="52"/>
      <c r="AV91" s="23">
        <f t="shared" si="173"/>
        <v>27357</v>
      </c>
      <c r="AW91" s="50">
        <v>2331</v>
      </c>
      <c r="AX91" s="23" t="e">
        <f>SUM(N91,Z91,AM91,#REF!)</f>
        <v>#REF!</v>
      </c>
      <c r="AY91" s="50">
        <v>28000</v>
      </c>
      <c r="AZ91" s="50">
        <v>28000</v>
      </c>
      <c r="BA91" s="77"/>
    </row>
    <row r="92" spans="1:53" ht="12.75" hidden="1">
      <c r="A92" s="66">
        <v>1111</v>
      </c>
      <c r="B92" s="2">
        <v>2612</v>
      </c>
      <c r="C92" s="15" t="s">
        <v>34</v>
      </c>
      <c r="D92" s="50">
        <v>4513</v>
      </c>
      <c r="E92" s="50">
        <f t="shared" si="174"/>
        <v>2458.3333333333335</v>
      </c>
      <c r="F92" s="50">
        <f aca="true" t="shared" si="192" ref="F92:F97">AZ92/12*1</f>
        <v>2458.3333333333335</v>
      </c>
      <c r="G92" s="50">
        <v>2717</v>
      </c>
      <c r="H92" s="50">
        <f t="shared" si="175"/>
        <v>4916.666666666667</v>
      </c>
      <c r="I92" s="50">
        <f aca="true" t="shared" si="193" ref="I92:I97">AZ92/12*2</f>
        <v>4916.666666666667</v>
      </c>
      <c r="J92" s="23">
        <f aca="true" t="shared" si="194" ref="J92:J97">D92+G92</f>
        <v>7230</v>
      </c>
      <c r="K92" s="50">
        <v>2404</v>
      </c>
      <c r="L92" s="50">
        <f t="shared" si="176"/>
        <v>7375</v>
      </c>
      <c r="M92" s="50">
        <f aca="true" t="shared" si="195" ref="M92:M97">AZ92/12*3</f>
        <v>7375</v>
      </c>
      <c r="N92" s="23">
        <f t="shared" si="177"/>
        <v>9634</v>
      </c>
      <c r="O92" s="50">
        <v>1880</v>
      </c>
      <c r="P92" s="50">
        <f t="shared" si="178"/>
        <v>9833.333333333334</v>
      </c>
      <c r="Q92" s="50">
        <f aca="true" t="shared" si="196" ref="Q92:Q97">AZ92/12*4</f>
        <v>9833.333333333334</v>
      </c>
      <c r="R92" s="23">
        <f t="shared" si="187"/>
        <v>11514</v>
      </c>
      <c r="S92" s="50">
        <v>1743</v>
      </c>
      <c r="T92" s="50">
        <f t="shared" si="179"/>
        <v>12291.666666666668</v>
      </c>
      <c r="U92" s="50">
        <f aca="true" t="shared" si="197" ref="U92:U97">AZ92/12*5</f>
        <v>12291.666666666668</v>
      </c>
      <c r="V92" s="23">
        <f t="shared" si="188"/>
        <v>13257</v>
      </c>
      <c r="W92" s="50">
        <v>2884</v>
      </c>
      <c r="X92" s="50">
        <f t="shared" si="180"/>
        <v>14750</v>
      </c>
      <c r="Y92" s="50">
        <f aca="true" t="shared" si="198" ref="Y92:Y97">AZ92/12*6</f>
        <v>14750</v>
      </c>
      <c r="Z92" s="23">
        <f t="shared" si="170"/>
        <v>6507</v>
      </c>
      <c r="AA92" s="23">
        <f t="shared" si="181"/>
        <v>16141</v>
      </c>
      <c r="AB92" s="50">
        <v>3094</v>
      </c>
      <c r="AC92" s="23">
        <f t="shared" si="189"/>
        <v>19235</v>
      </c>
      <c r="AD92" s="52">
        <f t="shared" si="182"/>
        <v>17208.333333333336</v>
      </c>
      <c r="AE92" s="52">
        <f aca="true" t="shared" si="199" ref="AE92:AE97">AZ92/12*7</f>
        <v>17208.333333333336</v>
      </c>
      <c r="AF92" s="50">
        <v>3097</v>
      </c>
      <c r="AG92" s="22">
        <f t="shared" si="183"/>
        <v>19666.666666666668</v>
      </c>
      <c r="AH92" s="22">
        <f aca="true" t="shared" si="200" ref="AH92:AH97">AZ92/12*8</f>
        <v>19666.666666666668</v>
      </c>
      <c r="AI92" s="23">
        <f t="shared" si="171"/>
        <v>22332</v>
      </c>
      <c r="AJ92" s="50">
        <v>2483</v>
      </c>
      <c r="AK92" s="52">
        <f t="shared" si="184"/>
        <v>22125</v>
      </c>
      <c r="AL92" s="52">
        <f aca="true" t="shared" si="201" ref="AL92:AL97">AZ92/12*9</f>
        <v>22125</v>
      </c>
      <c r="AM92" s="23">
        <f t="shared" si="190"/>
        <v>8674</v>
      </c>
      <c r="AN92" s="23">
        <f t="shared" si="191"/>
        <v>24815</v>
      </c>
      <c r="AO92" s="50">
        <v>3001</v>
      </c>
      <c r="AP92" s="52">
        <f t="shared" si="185"/>
        <v>24583.333333333336</v>
      </c>
      <c r="AQ92" s="52">
        <f aca="true" t="shared" si="202" ref="AQ92:AQ97">AZ92/12*10</f>
        <v>24583.333333333336</v>
      </c>
      <c r="AR92" s="23">
        <f t="shared" si="172"/>
        <v>27816</v>
      </c>
      <c r="AS92" s="50">
        <v>3040</v>
      </c>
      <c r="AT92" s="52">
        <f t="shared" si="186"/>
        <v>27041.666666666668</v>
      </c>
      <c r="AU92" s="52">
        <f aca="true" t="shared" si="203" ref="AU92:AU97">AZ92/12*11</f>
        <v>27041.666666666668</v>
      </c>
      <c r="AV92" s="23">
        <f t="shared" si="173"/>
        <v>30856</v>
      </c>
      <c r="AW92" s="50">
        <v>3311</v>
      </c>
      <c r="AX92" s="23">
        <f aca="true" t="shared" si="204" ref="AX92:AX97">SUM(N92,Z92,AM92,AO92,AS92,AW92)</f>
        <v>34167</v>
      </c>
      <c r="AY92" s="50">
        <v>29500</v>
      </c>
      <c r="AZ92" s="50">
        <v>29500</v>
      </c>
      <c r="BA92" s="77"/>
    </row>
    <row r="93" spans="1:53" ht="12.75" hidden="1">
      <c r="A93" s="66">
        <v>1111</v>
      </c>
      <c r="B93" s="2">
        <v>2612</v>
      </c>
      <c r="C93" s="15" t="s">
        <v>35</v>
      </c>
      <c r="D93" s="50">
        <v>3599</v>
      </c>
      <c r="E93" s="50">
        <f t="shared" si="174"/>
        <v>2500</v>
      </c>
      <c r="F93" s="50">
        <f t="shared" si="192"/>
        <v>2583.3333333333335</v>
      </c>
      <c r="G93" s="50">
        <v>3125</v>
      </c>
      <c r="H93" s="50">
        <f t="shared" si="175"/>
        <v>5000</v>
      </c>
      <c r="I93" s="50">
        <f t="shared" si="193"/>
        <v>5166.666666666667</v>
      </c>
      <c r="J93" s="23">
        <f t="shared" si="194"/>
        <v>6724</v>
      </c>
      <c r="K93" s="50">
        <v>2565</v>
      </c>
      <c r="L93" s="50">
        <f t="shared" si="176"/>
        <v>7500</v>
      </c>
      <c r="M93" s="50">
        <f t="shared" si="195"/>
        <v>7750</v>
      </c>
      <c r="N93" s="23">
        <f t="shared" si="177"/>
        <v>9289</v>
      </c>
      <c r="O93" s="50">
        <v>2340</v>
      </c>
      <c r="P93" s="50">
        <f t="shared" si="178"/>
        <v>10000</v>
      </c>
      <c r="Q93" s="50">
        <f t="shared" si="196"/>
        <v>10333.333333333334</v>
      </c>
      <c r="R93" s="23">
        <f t="shared" si="187"/>
        <v>11629</v>
      </c>
      <c r="S93" s="50">
        <v>2684</v>
      </c>
      <c r="T93" s="50">
        <f t="shared" si="179"/>
        <v>12500</v>
      </c>
      <c r="U93" s="50">
        <f t="shared" si="197"/>
        <v>12916.666666666668</v>
      </c>
      <c r="V93" s="23">
        <f t="shared" si="188"/>
        <v>14313</v>
      </c>
      <c r="W93" s="50">
        <v>1111</v>
      </c>
      <c r="X93" s="50">
        <f t="shared" si="180"/>
        <v>15000</v>
      </c>
      <c r="Y93" s="50">
        <f t="shared" si="198"/>
        <v>15500</v>
      </c>
      <c r="Z93" s="23">
        <f t="shared" si="170"/>
        <v>6135</v>
      </c>
      <c r="AA93" s="23">
        <f t="shared" si="181"/>
        <v>15424</v>
      </c>
      <c r="AB93" s="50">
        <v>2807</v>
      </c>
      <c r="AC93" s="23">
        <f t="shared" si="189"/>
        <v>18231</v>
      </c>
      <c r="AD93" s="52">
        <f t="shared" si="182"/>
        <v>17500</v>
      </c>
      <c r="AE93" s="52">
        <f t="shared" si="199"/>
        <v>18083.333333333336</v>
      </c>
      <c r="AF93" s="50">
        <v>3172</v>
      </c>
      <c r="AG93" s="22">
        <f t="shared" si="183"/>
        <v>20000</v>
      </c>
      <c r="AH93" s="22">
        <f t="shared" si="200"/>
        <v>20666.666666666668</v>
      </c>
      <c r="AI93" s="23">
        <f t="shared" si="171"/>
        <v>21403</v>
      </c>
      <c r="AJ93" s="50">
        <v>2848</v>
      </c>
      <c r="AK93" s="52">
        <f t="shared" si="184"/>
        <v>22500</v>
      </c>
      <c r="AL93" s="52">
        <f t="shared" si="201"/>
        <v>23250</v>
      </c>
      <c r="AM93" s="23">
        <f t="shared" si="190"/>
        <v>8827</v>
      </c>
      <c r="AN93" s="23">
        <f t="shared" si="191"/>
        <v>24251</v>
      </c>
      <c r="AO93" s="50">
        <v>3020</v>
      </c>
      <c r="AP93" s="52">
        <f t="shared" si="185"/>
        <v>25000</v>
      </c>
      <c r="AQ93" s="52">
        <f t="shared" si="202"/>
        <v>25833.333333333336</v>
      </c>
      <c r="AR93" s="23">
        <f t="shared" si="172"/>
        <v>27271</v>
      </c>
      <c r="AS93" s="50"/>
      <c r="AT93" s="52">
        <f t="shared" si="186"/>
        <v>27500</v>
      </c>
      <c r="AU93" s="52">
        <f t="shared" si="203"/>
        <v>28416.666666666668</v>
      </c>
      <c r="AV93" s="23">
        <f t="shared" si="173"/>
        <v>27271</v>
      </c>
      <c r="AW93" s="50">
        <v>3585</v>
      </c>
      <c r="AX93" s="23">
        <f t="shared" si="204"/>
        <v>30856</v>
      </c>
      <c r="AY93" s="50">
        <v>30000</v>
      </c>
      <c r="AZ93" s="50">
        <v>31000</v>
      </c>
      <c r="BA93" s="77"/>
    </row>
    <row r="94" spans="1:53" ht="12.75" hidden="1">
      <c r="A94" s="66">
        <v>1111</v>
      </c>
      <c r="B94" s="2">
        <v>2612</v>
      </c>
      <c r="C94" s="3" t="s">
        <v>37</v>
      </c>
      <c r="D94" s="50">
        <v>3645</v>
      </c>
      <c r="E94" s="50">
        <f t="shared" si="174"/>
        <v>2750</v>
      </c>
      <c r="F94" s="50">
        <f t="shared" si="192"/>
        <v>2750</v>
      </c>
      <c r="G94" s="50">
        <v>3085</v>
      </c>
      <c r="H94" s="50">
        <f t="shared" si="175"/>
        <v>5500</v>
      </c>
      <c r="I94" s="50">
        <f t="shared" si="193"/>
        <v>5500</v>
      </c>
      <c r="J94" s="23">
        <f t="shared" si="194"/>
        <v>6730</v>
      </c>
      <c r="K94" s="50">
        <v>2606</v>
      </c>
      <c r="L94" s="50">
        <f t="shared" si="176"/>
        <v>8250</v>
      </c>
      <c r="M94" s="50">
        <f t="shared" si="195"/>
        <v>8250</v>
      </c>
      <c r="N94" s="23">
        <f t="shared" si="177"/>
        <v>9336</v>
      </c>
      <c r="O94" s="50">
        <v>2255</v>
      </c>
      <c r="P94" s="50">
        <f t="shared" si="178"/>
        <v>11000</v>
      </c>
      <c r="Q94" s="50">
        <f t="shared" si="196"/>
        <v>11000</v>
      </c>
      <c r="R94" s="23">
        <f t="shared" si="187"/>
        <v>11591</v>
      </c>
      <c r="S94" s="50">
        <v>2640</v>
      </c>
      <c r="T94" s="50">
        <f t="shared" si="179"/>
        <v>13750</v>
      </c>
      <c r="U94" s="50">
        <f t="shared" si="197"/>
        <v>13750</v>
      </c>
      <c r="V94" s="23">
        <f t="shared" si="188"/>
        <v>14231</v>
      </c>
      <c r="W94" s="50">
        <v>3149</v>
      </c>
      <c r="X94" s="50">
        <f t="shared" si="180"/>
        <v>16500</v>
      </c>
      <c r="Y94" s="50">
        <f t="shared" si="198"/>
        <v>16500</v>
      </c>
      <c r="Z94" s="23">
        <f>SUM(O94,S94,W94)</f>
        <v>8044</v>
      </c>
      <c r="AA94" s="23">
        <f t="shared" si="181"/>
        <v>17380</v>
      </c>
      <c r="AB94" s="50">
        <v>3428</v>
      </c>
      <c r="AC94" s="23">
        <f t="shared" si="189"/>
        <v>20808</v>
      </c>
      <c r="AD94" s="52">
        <f t="shared" si="182"/>
        <v>19250</v>
      </c>
      <c r="AE94" s="52">
        <f t="shared" si="199"/>
        <v>19250</v>
      </c>
      <c r="AF94" s="50">
        <v>3118</v>
      </c>
      <c r="AG94" s="22">
        <f t="shared" si="183"/>
        <v>22000</v>
      </c>
      <c r="AH94" s="22">
        <f t="shared" si="200"/>
        <v>22000</v>
      </c>
      <c r="AI94" s="23">
        <f>AC94+AF94</f>
        <v>23926</v>
      </c>
      <c r="AJ94" s="50">
        <v>3039</v>
      </c>
      <c r="AK94" s="52">
        <f t="shared" si="184"/>
        <v>24750</v>
      </c>
      <c r="AL94" s="52">
        <f t="shared" si="201"/>
        <v>24750</v>
      </c>
      <c r="AM94" s="23">
        <f t="shared" si="190"/>
        <v>9585</v>
      </c>
      <c r="AN94" s="23">
        <f t="shared" si="191"/>
        <v>26965</v>
      </c>
      <c r="AO94" s="50">
        <v>3133</v>
      </c>
      <c r="AP94" s="52">
        <f t="shared" si="185"/>
        <v>27500</v>
      </c>
      <c r="AQ94" s="52">
        <f t="shared" si="202"/>
        <v>27500</v>
      </c>
      <c r="AR94" s="23">
        <f>AN94+AO94</f>
        <v>30098</v>
      </c>
      <c r="AS94" s="50">
        <v>3045</v>
      </c>
      <c r="AT94" s="52">
        <f t="shared" si="186"/>
        <v>30250</v>
      </c>
      <c r="AU94" s="52">
        <f t="shared" si="203"/>
        <v>30250</v>
      </c>
      <c r="AV94" s="23">
        <f>AR94+AS94</f>
        <v>33143</v>
      </c>
      <c r="AW94" s="50">
        <v>3989</v>
      </c>
      <c r="AX94" s="23">
        <f t="shared" si="204"/>
        <v>37132</v>
      </c>
      <c r="AY94" s="50">
        <v>33000</v>
      </c>
      <c r="AZ94" s="50">
        <v>33000</v>
      </c>
      <c r="BA94" s="77"/>
    </row>
    <row r="95" spans="1:53" ht="12.75">
      <c r="A95" s="66">
        <v>1111</v>
      </c>
      <c r="B95" s="2">
        <v>2612</v>
      </c>
      <c r="C95" s="29" t="s">
        <v>71</v>
      </c>
      <c r="D95" s="50">
        <f>1588+2347</f>
        <v>3935</v>
      </c>
      <c r="E95" s="50">
        <f t="shared" si="174"/>
        <v>2750</v>
      </c>
      <c r="F95" s="50">
        <f t="shared" si="192"/>
        <v>2750</v>
      </c>
      <c r="G95" s="50">
        <v>3432</v>
      </c>
      <c r="H95" s="50">
        <f t="shared" si="175"/>
        <v>5500</v>
      </c>
      <c r="I95" s="50">
        <f t="shared" si="193"/>
        <v>5500</v>
      </c>
      <c r="J95" s="23">
        <f t="shared" si="194"/>
        <v>7367</v>
      </c>
      <c r="K95" s="50">
        <v>2972</v>
      </c>
      <c r="L95" s="50">
        <f t="shared" si="176"/>
        <v>8250</v>
      </c>
      <c r="M95" s="50">
        <f t="shared" si="195"/>
        <v>8250</v>
      </c>
      <c r="N95" s="23">
        <f>SUM(D95,G95,K95)</f>
        <v>10339</v>
      </c>
      <c r="O95" s="50">
        <v>2644</v>
      </c>
      <c r="P95" s="50">
        <f t="shared" si="178"/>
        <v>11000</v>
      </c>
      <c r="Q95" s="50">
        <f t="shared" si="196"/>
        <v>11000</v>
      </c>
      <c r="R95" s="23">
        <f t="shared" si="187"/>
        <v>12983</v>
      </c>
      <c r="S95" s="50">
        <f>956+2011</f>
        <v>2967</v>
      </c>
      <c r="T95" s="50">
        <f t="shared" si="179"/>
        <v>13750</v>
      </c>
      <c r="U95" s="50">
        <f t="shared" si="197"/>
        <v>13750</v>
      </c>
      <c r="V95" s="23">
        <f t="shared" si="188"/>
        <v>15950</v>
      </c>
      <c r="W95" s="50">
        <v>3714</v>
      </c>
      <c r="X95" s="50">
        <f t="shared" si="180"/>
        <v>16500</v>
      </c>
      <c r="Y95" s="50">
        <f t="shared" si="198"/>
        <v>16500</v>
      </c>
      <c r="Z95" s="23">
        <f>SUM(O95,S95,W95)</f>
        <v>9325</v>
      </c>
      <c r="AA95" s="23">
        <f>SUM(N95,Z95)</f>
        <v>19664</v>
      </c>
      <c r="AB95" s="50">
        <v>3771</v>
      </c>
      <c r="AC95" s="23">
        <f t="shared" si="189"/>
        <v>23435</v>
      </c>
      <c r="AD95" s="52">
        <f t="shared" si="182"/>
        <v>19250</v>
      </c>
      <c r="AE95" s="52">
        <f t="shared" si="199"/>
        <v>19250</v>
      </c>
      <c r="AF95" s="50">
        <v>3501</v>
      </c>
      <c r="AG95" s="22">
        <f t="shared" si="183"/>
        <v>22000</v>
      </c>
      <c r="AH95" s="22">
        <f t="shared" si="200"/>
        <v>22000</v>
      </c>
      <c r="AI95" s="23">
        <f>AC95+AF95</f>
        <v>26936</v>
      </c>
      <c r="AJ95" s="50">
        <v>3526</v>
      </c>
      <c r="AK95" s="52">
        <f t="shared" si="184"/>
        <v>24750</v>
      </c>
      <c r="AL95" s="52">
        <f t="shared" si="201"/>
        <v>24750</v>
      </c>
      <c r="AM95" s="23">
        <f t="shared" si="190"/>
        <v>10798</v>
      </c>
      <c r="AN95" s="23">
        <f t="shared" si="191"/>
        <v>30462</v>
      </c>
      <c r="AO95" s="50">
        <v>3427</v>
      </c>
      <c r="AP95" s="52">
        <f t="shared" si="185"/>
        <v>27500</v>
      </c>
      <c r="AQ95" s="52">
        <f t="shared" si="202"/>
        <v>27500</v>
      </c>
      <c r="AR95" s="23">
        <f>AN95+AO95</f>
        <v>33889</v>
      </c>
      <c r="AS95" s="50">
        <v>3717</v>
      </c>
      <c r="AT95" s="52">
        <f t="shared" si="186"/>
        <v>30250</v>
      </c>
      <c r="AU95" s="52">
        <f t="shared" si="203"/>
        <v>30250</v>
      </c>
      <c r="AV95" s="23">
        <f>AR95+AS95</f>
        <v>37606</v>
      </c>
      <c r="AW95" s="50">
        <v>4316</v>
      </c>
      <c r="AX95" s="93">
        <f t="shared" si="204"/>
        <v>41922</v>
      </c>
      <c r="AY95" s="50">
        <v>33000</v>
      </c>
      <c r="AZ95" s="50">
        <v>33000</v>
      </c>
      <c r="BA95" s="77"/>
    </row>
    <row r="96" spans="1:53" ht="12.75">
      <c r="A96" s="66">
        <v>1111</v>
      </c>
      <c r="B96" s="2">
        <v>2612</v>
      </c>
      <c r="C96" s="3" t="s">
        <v>74</v>
      </c>
      <c r="D96" s="50">
        <v>3984</v>
      </c>
      <c r="E96" s="50">
        <f t="shared" si="174"/>
        <v>3000</v>
      </c>
      <c r="F96" s="50">
        <f t="shared" si="192"/>
        <v>3000</v>
      </c>
      <c r="G96" s="50">
        <v>4042</v>
      </c>
      <c r="H96" s="50">
        <f t="shared" si="175"/>
        <v>6000</v>
      </c>
      <c r="I96" s="50">
        <f t="shared" si="193"/>
        <v>6000</v>
      </c>
      <c r="J96" s="23">
        <f t="shared" si="194"/>
        <v>8026</v>
      </c>
      <c r="K96" s="50">
        <v>3268</v>
      </c>
      <c r="L96" s="50">
        <f t="shared" si="176"/>
        <v>9000</v>
      </c>
      <c r="M96" s="50">
        <f t="shared" si="195"/>
        <v>9000</v>
      </c>
      <c r="N96" s="23">
        <f>SUM(D96,G96,K96)</f>
        <v>11294</v>
      </c>
      <c r="O96" s="50">
        <v>2880</v>
      </c>
      <c r="P96" s="50">
        <f t="shared" si="178"/>
        <v>12000</v>
      </c>
      <c r="Q96" s="50">
        <f t="shared" si="196"/>
        <v>12000</v>
      </c>
      <c r="R96" s="23">
        <f t="shared" si="187"/>
        <v>14174</v>
      </c>
      <c r="S96" s="50">
        <v>3559</v>
      </c>
      <c r="T96" s="50">
        <f t="shared" si="179"/>
        <v>15000</v>
      </c>
      <c r="U96" s="50">
        <f t="shared" si="197"/>
        <v>15000</v>
      </c>
      <c r="V96" s="23">
        <f t="shared" si="188"/>
        <v>17733</v>
      </c>
      <c r="W96" s="50">
        <v>4223</v>
      </c>
      <c r="X96" s="50">
        <f t="shared" si="180"/>
        <v>18000</v>
      </c>
      <c r="Y96" s="50">
        <f t="shared" si="198"/>
        <v>18000</v>
      </c>
      <c r="Z96" s="23">
        <f>SUM(O96,S96,W96)</f>
        <v>10662</v>
      </c>
      <c r="AA96" s="23">
        <f>SUM(N96,Z96)</f>
        <v>21956</v>
      </c>
      <c r="AB96" s="50">
        <v>4103</v>
      </c>
      <c r="AC96" s="23">
        <f t="shared" si="189"/>
        <v>26059</v>
      </c>
      <c r="AD96" s="50">
        <f t="shared" si="182"/>
        <v>21000</v>
      </c>
      <c r="AE96" s="50">
        <f t="shared" si="199"/>
        <v>21000</v>
      </c>
      <c r="AF96" s="50">
        <v>4180</v>
      </c>
      <c r="AG96" s="14">
        <f t="shared" si="183"/>
        <v>24000</v>
      </c>
      <c r="AH96" s="14">
        <f t="shared" si="200"/>
        <v>24000</v>
      </c>
      <c r="AI96" s="23">
        <f>AC96+AF96</f>
        <v>30239</v>
      </c>
      <c r="AJ96" s="50">
        <v>3789</v>
      </c>
      <c r="AK96" s="50">
        <f t="shared" si="184"/>
        <v>27000</v>
      </c>
      <c r="AL96" s="50">
        <f t="shared" si="201"/>
        <v>27000</v>
      </c>
      <c r="AM96" s="23">
        <f t="shared" si="190"/>
        <v>12072</v>
      </c>
      <c r="AN96" s="23">
        <f t="shared" si="191"/>
        <v>34028</v>
      </c>
      <c r="AO96" s="50">
        <v>3704</v>
      </c>
      <c r="AP96" s="50">
        <f t="shared" si="185"/>
        <v>30000</v>
      </c>
      <c r="AQ96" s="50">
        <f t="shared" si="202"/>
        <v>30000</v>
      </c>
      <c r="AR96" s="23">
        <f>AN96+AO96</f>
        <v>37732</v>
      </c>
      <c r="AS96" s="50">
        <v>4399</v>
      </c>
      <c r="AT96" s="50">
        <f t="shared" si="186"/>
        <v>33000</v>
      </c>
      <c r="AU96" s="50">
        <f t="shared" si="203"/>
        <v>33000</v>
      </c>
      <c r="AV96" s="23">
        <f>AR96+AS96</f>
        <v>42131</v>
      </c>
      <c r="AW96" s="50">
        <v>4854</v>
      </c>
      <c r="AX96" s="93">
        <f t="shared" si="204"/>
        <v>46985</v>
      </c>
      <c r="AY96" s="50">
        <v>36000</v>
      </c>
      <c r="AZ96" s="50">
        <v>36000</v>
      </c>
      <c r="BA96" s="77"/>
    </row>
    <row r="97" spans="1:53" ht="12.75">
      <c r="A97" s="66">
        <v>1111</v>
      </c>
      <c r="B97" s="2">
        <v>2612</v>
      </c>
      <c r="C97" s="3" t="s">
        <v>82</v>
      </c>
      <c r="D97" s="50">
        <v>4634</v>
      </c>
      <c r="E97" s="50">
        <f t="shared" si="174"/>
        <v>3916.6666666666665</v>
      </c>
      <c r="F97" s="50">
        <f t="shared" si="192"/>
        <v>3916.6666666666665</v>
      </c>
      <c r="G97" s="50">
        <v>4573</v>
      </c>
      <c r="H97" s="50">
        <f t="shared" si="175"/>
        <v>7833.333333333333</v>
      </c>
      <c r="I97" s="50">
        <f t="shared" si="193"/>
        <v>7833.333333333333</v>
      </c>
      <c r="J97" s="23">
        <f t="shared" si="194"/>
        <v>9207</v>
      </c>
      <c r="K97" s="50">
        <v>3783</v>
      </c>
      <c r="L97" s="50">
        <f t="shared" si="176"/>
        <v>11750</v>
      </c>
      <c r="M97" s="50">
        <f t="shared" si="195"/>
        <v>11750</v>
      </c>
      <c r="N97" s="23">
        <f>SUM(D97,G97,K97)</f>
        <v>12990</v>
      </c>
      <c r="O97" s="50">
        <v>3190</v>
      </c>
      <c r="P97" s="50">
        <f t="shared" si="178"/>
        <v>15666.666666666666</v>
      </c>
      <c r="Q97" s="50">
        <f t="shared" si="196"/>
        <v>15666.666666666666</v>
      </c>
      <c r="R97" s="23">
        <f t="shared" si="187"/>
        <v>16180</v>
      </c>
      <c r="S97" s="50">
        <v>4222</v>
      </c>
      <c r="T97" s="50">
        <f t="shared" si="179"/>
        <v>19583.333333333332</v>
      </c>
      <c r="U97" s="50">
        <f t="shared" si="197"/>
        <v>19583.333333333332</v>
      </c>
      <c r="V97" s="23">
        <f t="shared" si="188"/>
        <v>20402</v>
      </c>
      <c r="W97" s="50">
        <v>4876</v>
      </c>
      <c r="X97" s="50">
        <f t="shared" si="180"/>
        <v>23500</v>
      </c>
      <c r="Y97" s="50">
        <f t="shared" si="198"/>
        <v>23500</v>
      </c>
      <c r="Z97" s="23">
        <f>SUM(O97,S97,W97)</f>
        <v>12288</v>
      </c>
      <c r="AA97" s="23">
        <f>SUM(N97,Z97)</f>
        <v>25278</v>
      </c>
      <c r="AB97" s="50"/>
      <c r="AC97" s="23">
        <f t="shared" si="189"/>
        <v>25278</v>
      </c>
      <c r="AD97" s="50">
        <f t="shared" si="182"/>
        <v>27416.666666666664</v>
      </c>
      <c r="AE97" s="50">
        <f t="shared" si="199"/>
        <v>27416.666666666664</v>
      </c>
      <c r="AF97" s="50"/>
      <c r="AG97" s="14">
        <f t="shared" si="183"/>
        <v>31333.333333333332</v>
      </c>
      <c r="AH97" s="14">
        <f t="shared" si="200"/>
        <v>31333.333333333332</v>
      </c>
      <c r="AI97" s="23">
        <f>AC97+AF97</f>
        <v>25278</v>
      </c>
      <c r="AJ97" s="50"/>
      <c r="AK97" s="50">
        <f t="shared" si="184"/>
        <v>35250</v>
      </c>
      <c r="AL97" s="50">
        <f t="shared" si="201"/>
        <v>35250</v>
      </c>
      <c r="AM97" s="23">
        <f t="shared" si="190"/>
        <v>0</v>
      </c>
      <c r="AN97" s="23">
        <f t="shared" si="191"/>
        <v>25278</v>
      </c>
      <c r="AO97" s="50"/>
      <c r="AP97" s="50">
        <f t="shared" si="185"/>
        <v>39166.666666666664</v>
      </c>
      <c r="AQ97" s="50">
        <f t="shared" si="202"/>
        <v>39166.666666666664</v>
      </c>
      <c r="AR97" s="23">
        <f>AN97+AO97</f>
        <v>25278</v>
      </c>
      <c r="AS97" s="50"/>
      <c r="AT97" s="50">
        <f t="shared" si="186"/>
        <v>43083.33333333333</v>
      </c>
      <c r="AU97" s="50">
        <f t="shared" si="203"/>
        <v>43083.33333333333</v>
      </c>
      <c r="AV97" s="23">
        <f>AR97+AS97</f>
        <v>25278</v>
      </c>
      <c r="AW97" s="50"/>
      <c r="AX97" s="93">
        <f t="shared" si="204"/>
        <v>25278</v>
      </c>
      <c r="AY97" s="50">
        <v>47000</v>
      </c>
      <c r="AZ97" s="50">
        <v>47000</v>
      </c>
      <c r="BA97" s="77"/>
    </row>
    <row r="98" spans="1:52" ht="14.25" thickBot="1">
      <c r="A98" s="19"/>
      <c r="B98" s="20"/>
      <c r="C98" s="21"/>
      <c r="D98" s="56"/>
      <c r="E98" s="56"/>
      <c r="F98" s="56"/>
      <c r="G98" s="56"/>
      <c r="H98" s="25"/>
      <c r="I98" s="25"/>
      <c r="J98" s="25"/>
      <c r="K98" s="56"/>
      <c r="L98" s="56"/>
      <c r="M98" s="56"/>
      <c r="N98" s="25"/>
      <c r="O98" s="56"/>
      <c r="P98" s="56"/>
      <c r="Q98" s="56"/>
      <c r="R98" s="25"/>
      <c r="S98" s="56"/>
      <c r="T98" s="56"/>
      <c r="U98" s="56"/>
      <c r="V98" s="25"/>
      <c r="W98" s="56"/>
      <c r="X98" s="56"/>
      <c r="Y98" s="56"/>
      <c r="Z98" s="25"/>
      <c r="AA98" s="25"/>
      <c r="AB98" s="56"/>
      <c r="AC98" s="25"/>
      <c r="AD98" s="56"/>
      <c r="AE98" s="56"/>
      <c r="AF98" s="56"/>
      <c r="AG98" s="78"/>
      <c r="AH98" s="78"/>
      <c r="AI98" s="25"/>
      <c r="AJ98" s="56"/>
      <c r="AK98" s="56"/>
      <c r="AL98" s="56"/>
      <c r="AM98" s="25"/>
      <c r="AN98" s="25"/>
      <c r="AO98" s="56"/>
      <c r="AP98" s="56"/>
      <c r="AQ98" s="56"/>
      <c r="AR98" s="25"/>
      <c r="AS98" s="56"/>
      <c r="AT98" s="56"/>
      <c r="AU98" s="56"/>
      <c r="AV98" s="25"/>
      <c r="AW98" s="58"/>
      <c r="AX98" s="56"/>
      <c r="AY98" s="56"/>
      <c r="AZ98" s="56"/>
    </row>
    <row r="99" spans="1:52" ht="28.5" customHeight="1" thickBot="1">
      <c r="A99" s="32"/>
      <c r="B99" s="31"/>
      <c r="C99" s="39" t="s">
        <v>15</v>
      </c>
      <c r="D99" s="57" t="s">
        <v>0</v>
      </c>
      <c r="E99" s="57" t="s">
        <v>25</v>
      </c>
      <c r="F99" s="38" t="s">
        <v>45</v>
      </c>
      <c r="G99" s="57" t="s">
        <v>1</v>
      </c>
      <c r="H99" s="57" t="s">
        <v>26</v>
      </c>
      <c r="I99" s="38" t="s">
        <v>46</v>
      </c>
      <c r="J99" s="84" t="s">
        <v>57</v>
      </c>
      <c r="K99" s="57" t="s">
        <v>2</v>
      </c>
      <c r="L99" s="38" t="s">
        <v>27</v>
      </c>
      <c r="M99" s="38" t="s">
        <v>47</v>
      </c>
      <c r="N99" s="90" t="s">
        <v>58</v>
      </c>
      <c r="O99" s="57" t="s">
        <v>3</v>
      </c>
      <c r="P99" s="38" t="s">
        <v>30</v>
      </c>
      <c r="Q99" s="38" t="s">
        <v>48</v>
      </c>
      <c r="R99" s="90" t="s">
        <v>60</v>
      </c>
      <c r="S99" s="57" t="s">
        <v>4</v>
      </c>
      <c r="T99" s="38" t="s">
        <v>31</v>
      </c>
      <c r="U99" s="38" t="s">
        <v>49</v>
      </c>
      <c r="V99" s="84" t="s">
        <v>59</v>
      </c>
      <c r="W99" s="57" t="s">
        <v>5</v>
      </c>
      <c r="X99" s="82" t="s">
        <v>38</v>
      </c>
      <c r="Y99" s="82" t="s">
        <v>50</v>
      </c>
      <c r="Z99" s="90" t="s">
        <v>61</v>
      </c>
      <c r="AA99" s="90" t="s">
        <v>62</v>
      </c>
      <c r="AB99" s="57" t="s">
        <v>6</v>
      </c>
      <c r="AC99" s="84" t="s">
        <v>63</v>
      </c>
      <c r="AD99" s="82" t="s">
        <v>40</v>
      </c>
      <c r="AE99" s="82" t="s">
        <v>51</v>
      </c>
      <c r="AF99" s="72" t="s">
        <v>7</v>
      </c>
      <c r="AG99" s="81" t="s">
        <v>41</v>
      </c>
      <c r="AH99" s="81" t="s">
        <v>52</v>
      </c>
      <c r="AI99" s="84" t="s">
        <v>64</v>
      </c>
      <c r="AJ99" s="72" t="s">
        <v>8</v>
      </c>
      <c r="AK99" s="38" t="s">
        <v>42</v>
      </c>
      <c r="AL99" s="38" t="s">
        <v>53</v>
      </c>
      <c r="AM99" s="84" t="s">
        <v>65</v>
      </c>
      <c r="AN99" s="84" t="s">
        <v>66</v>
      </c>
      <c r="AO99" s="72" t="s">
        <v>9</v>
      </c>
      <c r="AP99" s="81" t="s">
        <v>43</v>
      </c>
      <c r="AQ99" s="81" t="s">
        <v>54</v>
      </c>
      <c r="AR99" s="84" t="s">
        <v>67</v>
      </c>
      <c r="AS99" s="72" t="s">
        <v>10</v>
      </c>
      <c r="AT99" s="81" t="s">
        <v>44</v>
      </c>
      <c r="AU99" s="81" t="s">
        <v>55</v>
      </c>
      <c r="AV99" s="84" t="s">
        <v>68</v>
      </c>
      <c r="AW99" s="75" t="s">
        <v>11</v>
      </c>
      <c r="AX99" s="91" t="s">
        <v>69</v>
      </c>
      <c r="AY99" s="73" t="s">
        <v>22</v>
      </c>
      <c r="AZ99" s="85" t="s">
        <v>36</v>
      </c>
    </row>
    <row r="100" spans="1:52" ht="12.75" hidden="1">
      <c r="A100" s="16">
        <v>1511</v>
      </c>
      <c r="B100" s="6">
        <v>633</v>
      </c>
      <c r="C100" s="13" t="s">
        <v>12</v>
      </c>
      <c r="D100" s="50">
        <v>60</v>
      </c>
      <c r="E100" s="50"/>
      <c r="F100" s="50"/>
      <c r="G100" s="50">
        <v>10</v>
      </c>
      <c r="H100" s="23"/>
      <c r="I100" s="23"/>
      <c r="J100" s="23"/>
      <c r="K100" s="50">
        <v>54</v>
      </c>
      <c r="L100" s="50"/>
      <c r="M100" s="50"/>
      <c r="N100" s="23">
        <f aca="true" t="shared" si="205" ref="N100:N107">SUM(D100:K100)</f>
        <v>124</v>
      </c>
      <c r="O100" s="50">
        <v>28</v>
      </c>
      <c r="P100" s="50"/>
      <c r="Q100" s="50"/>
      <c r="R100" s="23">
        <f aca="true" t="shared" si="206" ref="R100:R108">SUM(N100:O100)</f>
        <v>152</v>
      </c>
      <c r="S100" s="50">
        <v>584</v>
      </c>
      <c r="T100" s="50"/>
      <c r="U100" s="50"/>
      <c r="V100" s="23"/>
      <c r="W100" s="50">
        <v>0</v>
      </c>
      <c r="X100" s="50"/>
      <c r="Y100" s="50"/>
      <c r="Z100" s="23">
        <f>SUM(O100,S100:W100)</f>
        <v>612</v>
      </c>
      <c r="AA100" s="23">
        <f aca="true" t="shared" si="207" ref="AA100:AA107">SUM(N100,Z100)</f>
        <v>736</v>
      </c>
      <c r="AB100" s="50">
        <v>1668</v>
      </c>
      <c r="AC100" s="23"/>
      <c r="AD100" s="50"/>
      <c r="AE100" s="50"/>
      <c r="AF100" s="50">
        <v>21</v>
      </c>
      <c r="AG100" s="14"/>
      <c r="AH100" s="14"/>
      <c r="AI100" s="23">
        <f>SUM(AA100,AB100:AF100)</f>
        <v>2425</v>
      </c>
      <c r="AJ100" s="50">
        <v>397</v>
      </c>
      <c r="AK100" s="50"/>
      <c r="AL100" s="50"/>
      <c r="AM100" s="23">
        <f aca="true" t="shared" si="208" ref="AM100:AM109">SUM(AB100,AF100,AJ100)</f>
        <v>2086</v>
      </c>
      <c r="AN100" s="23">
        <f aca="true" t="shared" si="209" ref="AN100:AN109">SUM(N100+Z100+AM100)</f>
        <v>2822</v>
      </c>
      <c r="AO100" s="50">
        <v>636</v>
      </c>
      <c r="AP100" s="50"/>
      <c r="AQ100" s="50"/>
      <c r="AR100" s="23"/>
      <c r="AS100" s="50">
        <v>32</v>
      </c>
      <c r="AT100" s="50"/>
      <c r="AU100" s="50"/>
      <c r="AV100" s="23"/>
      <c r="AW100" s="51">
        <v>944</v>
      </c>
      <c r="AX100" s="23" t="e">
        <f>SUM(N100,Z100,AM100,#REF!)</f>
        <v>#REF!</v>
      </c>
      <c r="AY100" s="50"/>
      <c r="AZ100" s="50"/>
    </row>
    <row r="101" spans="1:52" ht="12.75" hidden="1">
      <c r="A101" s="16">
        <v>1511</v>
      </c>
      <c r="B101" s="6">
        <v>633</v>
      </c>
      <c r="C101" s="7" t="s">
        <v>13</v>
      </c>
      <c r="D101" s="50">
        <v>23</v>
      </c>
      <c r="E101" s="50"/>
      <c r="F101" s="50"/>
      <c r="G101" s="50">
        <v>0</v>
      </c>
      <c r="H101" s="23"/>
      <c r="I101" s="23"/>
      <c r="J101" s="23"/>
      <c r="K101" s="50">
        <v>56</v>
      </c>
      <c r="L101" s="50"/>
      <c r="M101" s="50"/>
      <c r="N101" s="23">
        <f t="shared" si="205"/>
        <v>79</v>
      </c>
      <c r="O101" s="50">
        <v>10</v>
      </c>
      <c r="P101" s="50"/>
      <c r="Q101" s="50"/>
      <c r="R101" s="23">
        <f t="shared" si="206"/>
        <v>89</v>
      </c>
      <c r="S101" s="50">
        <v>15</v>
      </c>
      <c r="T101" s="50"/>
      <c r="U101" s="50"/>
      <c r="V101" s="23"/>
      <c r="W101" s="50">
        <v>1899</v>
      </c>
      <c r="X101" s="50"/>
      <c r="Y101" s="50"/>
      <c r="Z101" s="23">
        <f>SUM(O101,S101:W101)</f>
        <v>1924</v>
      </c>
      <c r="AA101" s="23">
        <f t="shared" si="207"/>
        <v>2003</v>
      </c>
      <c r="AB101" s="50">
        <v>407</v>
      </c>
      <c r="AC101" s="23"/>
      <c r="AD101" s="50"/>
      <c r="AE101" s="50"/>
      <c r="AF101" s="50">
        <v>208</v>
      </c>
      <c r="AG101" s="14"/>
      <c r="AH101" s="14"/>
      <c r="AI101" s="23">
        <f>SUM(AA101,AB101:AF101)</f>
        <v>2618</v>
      </c>
      <c r="AJ101" s="50">
        <v>431</v>
      </c>
      <c r="AK101" s="50"/>
      <c r="AL101" s="50"/>
      <c r="AM101" s="23">
        <f t="shared" si="208"/>
        <v>1046</v>
      </c>
      <c r="AN101" s="23">
        <f t="shared" si="209"/>
        <v>3049</v>
      </c>
      <c r="AO101" s="50">
        <v>575</v>
      </c>
      <c r="AP101" s="50"/>
      <c r="AQ101" s="50"/>
      <c r="AR101" s="23"/>
      <c r="AS101" s="50">
        <v>35</v>
      </c>
      <c r="AT101" s="50"/>
      <c r="AU101" s="50"/>
      <c r="AV101" s="23"/>
      <c r="AW101" s="51">
        <v>954</v>
      </c>
      <c r="AX101" s="23" t="e">
        <f>SUM(N101,Z101,AM101,#REF!)</f>
        <v>#REF!</v>
      </c>
      <c r="AY101" s="50"/>
      <c r="AZ101" s="50"/>
    </row>
    <row r="102" spans="1:52" ht="12.75" hidden="1">
      <c r="A102" s="16">
        <v>1511</v>
      </c>
      <c r="B102" s="6">
        <v>633</v>
      </c>
      <c r="C102" s="3" t="s">
        <v>14</v>
      </c>
      <c r="D102" s="50">
        <v>40</v>
      </c>
      <c r="E102" s="50"/>
      <c r="F102" s="50"/>
      <c r="G102" s="50">
        <v>0</v>
      </c>
      <c r="H102" s="23"/>
      <c r="I102" s="23"/>
      <c r="J102" s="23"/>
      <c r="K102" s="50">
        <v>21</v>
      </c>
      <c r="L102" s="50"/>
      <c r="M102" s="50"/>
      <c r="N102" s="23">
        <f t="shared" si="205"/>
        <v>61</v>
      </c>
      <c r="O102" s="50">
        <v>9</v>
      </c>
      <c r="P102" s="50"/>
      <c r="Q102" s="50"/>
      <c r="R102" s="23">
        <f t="shared" si="206"/>
        <v>70</v>
      </c>
      <c r="S102" s="50">
        <v>976</v>
      </c>
      <c r="T102" s="50"/>
      <c r="U102" s="50"/>
      <c r="V102" s="23"/>
      <c r="W102" s="50">
        <v>1300</v>
      </c>
      <c r="X102" s="50"/>
      <c r="Y102" s="50"/>
      <c r="Z102" s="23">
        <f>SUM(O102,S102:W102)</f>
        <v>2285</v>
      </c>
      <c r="AA102" s="23">
        <f t="shared" si="207"/>
        <v>2346</v>
      </c>
      <c r="AB102" s="50">
        <v>594</v>
      </c>
      <c r="AC102" s="23"/>
      <c r="AD102" s="50"/>
      <c r="AE102" s="50"/>
      <c r="AF102" s="50">
        <v>96</v>
      </c>
      <c r="AG102" s="14"/>
      <c r="AH102" s="14"/>
      <c r="AI102" s="23">
        <f>SUM(AA102,AB102:AF102)</f>
        <v>3036</v>
      </c>
      <c r="AJ102" s="50">
        <v>337</v>
      </c>
      <c r="AK102" s="50"/>
      <c r="AL102" s="50"/>
      <c r="AM102" s="23">
        <f t="shared" si="208"/>
        <v>1027</v>
      </c>
      <c r="AN102" s="23">
        <f t="shared" si="209"/>
        <v>3373</v>
      </c>
      <c r="AO102" s="50">
        <v>467</v>
      </c>
      <c r="AP102" s="50"/>
      <c r="AQ102" s="50"/>
      <c r="AR102" s="23"/>
      <c r="AS102" s="50">
        <v>120</v>
      </c>
      <c r="AT102" s="50"/>
      <c r="AU102" s="50"/>
      <c r="AV102" s="23"/>
      <c r="AW102" s="51">
        <v>688</v>
      </c>
      <c r="AX102" s="23" t="e">
        <f>SUM(N102,Z102,AM102,#REF!)</f>
        <v>#REF!</v>
      </c>
      <c r="AY102" s="50"/>
      <c r="AZ102" s="50"/>
    </row>
    <row r="103" spans="1:52" ht="12.75" hidden="1">
      <c r="A103" s="16">
        <v>1511</v>
      </c>
      <c r="B103" s="6">
        <v>633</v>
      </c>
      <c r="C103" s="3" t="s">
        <v>16</v>
      </c>
      <c r="D103" s="50">
        <v>7</v>
      </c>
      <c r="E103" s="50"/>
      <c r="F103" s="50"/>
      <c r="G103" s="50">
        <v>23</v>
      </c>
      <c r="H103" s="23"/>
      <c r="I103" s="23"/>
      <c r="J103" s="23"/>
      <c r="K103" s="50">
        <v>5</v>
      </c>
      <c r="L103" s="50"/>
      <c r="M103" s="50"/>
      <c r="N103" s="23">
        <f t="shared" si="205"/>
        <v>35</v>
      </c>
      <c r="O103" s="50">
        <v>18</v>
      </c>
      <c r="P103" s="50"/>
      <c r="Q103" s="50"/>
      <c r="R103" s="23">
        <f t="shared" si="206"/>
        <v>53</v>
      </c>
      <c r="S103" s="50">
        <v>1494</v>
      </c>
      <c r="T103" s="50"/>
      <c r="U103" s="50"/>
      <c r="V103" s="23"/>
      <c r="W103" s="50">
        <v>746</v>
      </c>
      <c r="X103" s="50"/>
      <c r="Y103" s="50"/>
      <c r="Z103" s="23">
        <f>SUM(O103,S103:W103)</f>
        <v>2258</v>
      </c>
      <c r="AA103" s="23">
        <f t="shared" si="207"/>
        <v>2293</v>
      </c>
      <c r="AB103" s="50">
        <v>395</v>
      </c>
      <c r="AC103" s="23"/>
      <c r="AD103" s="50"/>
      <c r="AE103" s="50"/>
      <c r="AF103" s="50">
        <v>20</v>
      </c>
      <c r="AG103" s="14"/>
      <c r="AH103" s="14"/>
      <c r="AI103" s="23">
        <f>SUM(AA103,AB103:AF103)</f>
        <v>2708</v>
      </c>
      <c r="AJ103" s="50">
        <v>257</v>
      </c>
      <c r="AK103" s="50"/>
      <c r="AL103" s="50"/>
      <c r="AM103" s="23">
        <f t="shared" si="208"/>
        <v>672</v>
      </c>
      <c r="AN103" s="23">
        <f t="shared" si="209"/>
        <v>2965</v>
      </c>
      <c r="AO103" s="50">
        <v>737</v>
      </c>
      <c r="AP103" s="50"/>
      <c r="AQ103" s="50"/>
      <c r="AR103" s="23"/>
      <c r="AS103" s="50">
        <v>37</v>
      </c>
      <c r="AT103" s="50"/>
      <c r="AU103" s="50"/>
      <c r="AV103" s="23"/>
      <c r="AW103" s="51">
        <v>983</v>
      </c>
      <c r="AX103" s="23" t="e">
        <f>SUM(N103,Z103,AM103,#REF!)</f>
        <v>#REF!</v>
      </c>
      <c r="AY103" s="50"/>
      <c r="AZ103" s="50"/>
    </row>
    <row r="104" spans="1:52" ht="12.75" hidden="1">
      <c r="A104" s="16">
        <v>1511</v>
      </c>
      <c r="B104" s="6">
        <v>633</v>
      </c>
      <c r="C104" s="3" t="s">
        <v>17</v>
      </c>
      <c r="D104" s="50">
        <v>63</v>
      </c>
      <c r="E104" s="50"/>
      <c r="F104" s="50"/>
      <c r="G104" s="50">
        <v>22</v>
      </c>
      <c r="H104" s="23"/>
      <c r="I104" s="23"/>
      <c r="J104" s="23"/>
      <c r="K104" s="50">
        <v>10</v>
      </c>
      <c r="L104" s="50"/>
      <c r="M104" s="50"/>
      <c r="N104" s="23">
        <f t="shared" si="205"/>
        <v>95</v>
      </c>
      <c r="O104" s="50">
        <v>3</v>
      </c>
      <c r="P104" s="50"/>
      <c r="Q104" s="50"/>
      <c r="R104" s="23">
        <f t="shared" si="206"/>
        <v>98</v>
      </c>
      <c r="S104" s="50">
        <v>11</v>
      </c>
      <c r="T104" s="50"/>
      <c r="U104" s="50"/>
      <c r="V104" s="23"/>
      <c r="W104" s="50">
        <v>2272</v>
      </c>
      <c r="X104" s="50"/>
      <c r="Y104" s="50"/>
      <c r="Z104" s="23">
        <f>SUM(O104,S104:W104)</f>
        <v>2286</v>
      </c>
      <c r="AA104" s="23">
        <f t="shared" si="207"/>
        <v>2381</v>
      </c>
      <c r="AB104" s="50">
        <v>573</v>
      </c>
      <c r="AC104" s="23">
        <f aca="true" t="shared" si="210" ref="AC104:AC109">SUM(AA104,AB104)</f>
        <v>2954</v>
      </c>
      <c r="AD104" s="50"/>
      <c r="AE104" s="50"/>
      <c r="AF104" s="50">
        <v>37</v>
      </c>
      <c r="AG104" s="14"/>
      <c r="AH104" s="14"/>
      <c r="AI104" s="23">
        <f>SUM(AA104,AB104:AF104)</f>
        <v>5945</v>
      </c>
      <c r="AJ104" s="50">
        <v>222</v>
      </c>
      <c r="AK104" s="50"/>
      <c r="AL104" s="50"/>
      <c r="AM104" s="23">
        <f t="shared" si="208"/>
        <v>832</v>
      </c>
      <c r="AN104" s="23">
        <f t="shared" si="209"/>
        <v>3213</v>
      </c>
      <c r="AO104" s="50">
        <v>6</v>
      </c>
      <c r="AP104" s="50"/>
      <c r="AQ104" s="50"/>
      <c r="AR104" s="23"/>
      <c r="AS104" s="50">
        <v>755</v>
      </c>
      <c r="AT104" s="50"/>
      <c r="AU104" s="50"/>
      <c r="AV104" s="23"/>
      <c r="AW104" s="51">
        <v>846</v>
      </c>
      <c r="AX104" s="23" t="e">
        <f>SUM(N104,Z104,AM104,#REF!)</f>
        <v>#REF!</v>
      </c>
      <c r="AY104" s="50"/>
      <c r="AZ104" s="50"/>
    </row>
    <row r="105" spans="1:52" ht="12.75" hidden="1">
      <c r="A105" s="6">
        <v>1511</v>
      </c>
      <c r="B105" s="6">
        <v>633</v>
      </c>
      <c r="C105" s="3" t="s">
        <v>18</v>
      </c>
      <c r="D105" s="50">
        <v>25</v>
      </c>
      <c r="E105" s="50"/>
      <c r="F105" s="50"/>
      <c r="G105" s="50">
        <v>14</v>
      </c>
      <c r="H105" s="23"/>
      <c r="I105" s="23"/>
      <c r="J105" s="23"/>
      <c r="K105" s="50">
        <v>14</v>
      </c>
      <c r="L105" s="50"/>
      <c r="M105" s="50"/>
      <c r="N105" s="23">
        <f t="shared" si="205"/>
        <v>53</v>
      </c>
      <c r="O105" s="50">
        <v>3</v>
      </c>
      <c r="P105" s="50"/>
      <c r="Q105" s="50"/>
      <c r="R105" s="23">
        <f t="shared" si="206"/>
        <v>56</v>
      </c>
      <c r="S105" s="50">
        <v>12</v>
      </c>
      <c r="T105" s="50"/>
      <c r="U105" s="50"/>
      <c r="V105" s="23">
        <f>SUM(R105:S105)</f>
        <v>68</v>
      </c>
      <c r="W105" s="50">
        <v>3129</v>
      </c>
      <c r="X105" s="50"/>
      <c r="Y105" s="50"/>
      <c r="Z105" s="23">
        <f aca="true" t="shared" si="211" ref="Z105:Z112">SUM(O105,S105,W105)</f>
        <v>3144</v>
      </c>
      <c r="AA105" s="23">
        <f t="shared" si="207"/>
        <v>3197</v>
      </c>
      <c r="AB105" s="50">
        <v>51</v>
      </c>
      <c r="AC105" s="23">
        <f t="shared" si="210"/>
        <v>3248</v>
      </c>
      <c r="AD105" s="50"/>
      <c r="AE105" s="50"/>
      <c r="AF105" s="50">
        <v>46</v>
      </c>
      <c r="AG105" s="14"/>
      <c r="AH105" s="14"/>
      <c r="AI105" s="23">
        <f aca="true" t="shared" si="212" ref="AI105:AI112">AA105+AB105+AF105</f>
        <v>3294</v>
      </c>
      <c r="AJ105" s="50">
        <v>117</v>
      </c>
      <c r="AK105" s="50"/>
      <c r="AL105" s="50"/>
      <c r="AM105" s="23">
        <f t="shared" si="208"/>
        <v>214</v>
      </c>
      <c r="AN105" s="23">
        <f t="shared" si="209"/>
        <v>3411</v>
      </c>
      <c r="AO105" s="50">
        <v>109</v>
      </c>
      <c r="AP105" s="50"/>
      <c r="AQ105" s="50"/>
      <c r="AR105" s="23">
        <f aca="true" t="shared" si="213" ref="AR105:AR112">AN105+AO105</f>
        <v>3520</v>
      </c>
      <c r="AS105" s="50">
        <v>32</v>
      </c>
      <c r="AT105" s="50"/>
      <c r="AU105" s="50"/>
      <c r="AV105" s="23">
        <f aca="true" t="shared" si="214" ref="AV105:AV112">AR105+AS105</f>
        <v>3552</v>
      </c>
      <c r="AW105" s="51">
        <v>880</v>
      </c>
      <c r="AX105" s="23" t="e">
        <f>SUM(N105,Z105,AM105,#REF!)</f>
        <v>#REF!</v>
      </c>
      <c r="AY105" s="50">
        <v>4600</v>
      </c>
      <c r="AZ105" s="50">
        <v>4600</v>
      </c>
    </row>
    <row r="106" spans="1:52" ht="12.75" hidden="1">
      <c r="A106" s="64">
        <v>1511</v>
      </c>
      <c r="B106" s="6">
        <v>633</v>
      </c>
      <c r="C106" s="3" t="s">
        <v>20</v>
      </c>
      <c r="D106" s="50">
        <v>0</v>
      </c>
      <c r="E106" s="50"/>
      <c r="F106" s="50"/>
      <c r="G106" s="50">
        <v>620</v>
      </c>
      <c r="H106" s="23"/>
      <c r="I106" s="23"/>
      <c r="J106" s="23"/>
      <c r="K106" s="50">
        <v>6</v>
      </c>
      <c r="L106" s="50"/>
      <c r="M106" s="50"/>
      <c r="N106" s="23">
        <f t="shared" si="205"/>
        <v>626</v>
      </c>
      <c r="O106" s="50">
        <v>11</v>
      </c>
      <c r="P106" s="50"/>
      <c r="Q106" s="50"/>
      <c r="R106" s="23">
        <f t="shared" si="206"/>
        <v>637</v>
      </c>
      <c r="S106" s="50">
        <v>15</v>
      </c>
      <c r="T106" s="50"/>
      <c r="U106" s="50"/>
      <c r="V106" s="23">
        <f>SUM(R106:S106)</f>
        <v>652</v>
      </c>
      <c r="W106" s="50">
        <v>3124</v>
      </c>
      <c r="X106" s="50"/>
      <c r="Y106" s="50"/>
      <c r="Z106" s="23">
        <f t="shared" si="211"/>
        <v>3150</v>
      </c>
      <c r="AA106" s="23">
        <f t="shared" si="207"/>
        <v>3776</v>
      </c>
      <c r="AB106" s="50">
        <v>92</v>
      </c>
      <c r="AC106" s="23">
        <f t="shared" si="210"/>
        <v>3868</v>
      </c>
      <c r="AD106" s="50"/>
      <c r="AE106" s="50"/>
      <c r="AF106" s="50">
        <v>114</v>
      </c>
      <c r="AG106" s="14"/>
      <c r="AH106" s="14"/>
      <c r="AI106" s="23">
        <f t="shared" si="212"/>
        <v>3982</v>
      </c>
      <c r="AJ106" s="50">
        <v>143</v>
      </c>
      <c r="AK106" s="50"/>
      <c r="AL106" s="50"/>
      <c r="AM106" s="23">
        <f t="shared" si="208"/>
        <v>349</v>
      </c>
      <c r="AN106" s="23">
        <f t="shared" si="209"/>
        <v>4125</v>
      </c>
      <c r="AO106" s="50">
        <v>23</v>
      </c>
      <c r="AP106" s="50"/>
      <c r="AQ106" s="50"/>
      <c r="AR106" s="23">
        <f t="shared" si="213"/>
        <v>4148</v>
      </c>
      <c r="AS106" s="50">
        <v>12</v>
      </c>
      <c r="AT106" s="50"/>
      <c r="AU106" s="50"/>
      <c r="AV106" s="23">
        <f t="shared" si="214"/>
        <v>4160</v>
      </c>
      <c r="AW106" s="51">
        <v>1508</v>
      </c>
      <c r="AX106" s="23" t="e">
        <f>SUM(N106,Z106,AM106,#REF!)</f>
        <v>#REF!</v>
      </c>
      <c r="AY106" s="50">
        <v>4894</v>
      </c>
      <c r="AZ106" s="50">
        <v>4894</v>
      </c>
    </row>
    <row r="107" spans="1:52" ht="12.75" hidden="1">
      <c r="A107" s="64">
        <v>1511</v>
      </c>
      <c r="B107" s="6">
        <v>633</v>
      </c>
      <c r="C107" s="3" t="s">
        <v>21</v>
      </c>
      <c r="D107" s="50">
        <f>31</f>
        <v>31</v>
      </c>
      <c r="E107" s="50"/>
      <c r="F107" s="50"/>
      <c r="G107" s="50">
        <v>16</v>
      </c>
      <c r="H107" s="23"/>
      <c r="I107" s="23"/>
      <c r="J107" s="23"/>
      <c r="K107" s="50">
        <v>11</v>
      </c>
      <c r="L107" s="50"/>
      <c r="M107" s="50"/>
      <c r="N107" s="23">
        <f t="shared" si="205"/>
        <v>58</v>
      </c>
      <c r="O107" s="50">
        <v>8</v>
      </c>
      <c r="P107" s="50"/>
      <c r="Q107" s="50"/>
      <c r="R107" s="23">
        <f t="shared" si="206"/>
        <v>66</v>
      </c>
      <c r="S107" s="50">
        <v>9</v>
      </c>
      <c r="T107" s="50"/>
      <c r="U107" s="50"/>
      <c r="V107" s="23">
        <f>SUM(R107:S107)</f>
        <v>75</v>
      </c>
      <c r="W107" s="50">
        <v>687</v>
      </c>
      <c r="X107" s="50"/>
      <c r="Y107" s="50"/>
      <c r="Z107" s="23">
        <f t="shared" si="211"/>
        <v>704</v>
      </c>
      <c r="AA107" s="23">
        <f t="shared" si="207"/>
        <v>762</v>
      </c>
      <c r="AB107" s="50">
        <v>104</v>
      </c>
      <c r="AC107" s="23">
        <f t="shared" si="210"/>
        <v>866</v>
      </c>
      <c r="AD107" s="52" t="e">
        <f>#REF!/12*7</f>
        <v>#REF!</v>
      </c>
      <c r="AE107" s="52"/>
      <c r="AF107" s="50">
        <v>40</v>
      </c>
      <c r="AG107" s="22" t="e">
        <f>#REF!/12*8</f>
        <v>#REF!</v>
      </c>
      <c r="AH107" s="22"/>
      <c r="AI107" s="23">
        <f t="shared" si="212"/>
        <v>906</v>
      </c>
      <c r="AJ107" s="50">
        <v>217</v>
      </c>
      <c r="AK107" s="52" t="e">
        <f>#REF!/12*9</f>
        <v>#REF!</v>
      </c>
      <c r="AL107" s="52"/>
      <c r="AM107" s="23">
        <f t="shared" si="208"/>
        <v>361</v>
      </c>
      <c r="AN107" s="23">
        <f t="shared" si="209"/>
        <v>1123</v>
      </c>
      <c r="AO107" s="50">
        <v>111</v>
      </c>
      <c r="AP107" s="52" t="e">
        <f>#REF!/12*10</f>
        <v>#REF!</v>
      </c>
      <c r="AQ107" s="52"/>
      <c r="AR107" s="23">
        <f t="shared" si="213"/>
        <v>1234</v>
      </c>
      <c r="AS107" s="50">
        <v>35</v>
      </c>
      <c r="AT107" s="52" t="e">
        <f>#REF!/12*11</f>
        <v>#REF!</v>
      </c>
      <c r="AU107" s="52"/>
      <c r="AV107" s="23">
        <f t="shared" si="214"/>
        <v>1269</v>
      </c>
      <c r="AW107" s="51">
        <v>990</v>
      </c>
      <c r="AX107" s="23" t="e">
        <f>SUM(N107,Z107,AM107,#REF!)</f>
        <v>#REF!</v>
      </c>
      <c r="AY107" s="50">
        <v>4800</v>
      </c>
      <c r="AZ107" s="50">
        <v>4800</v>
      </c>
    </row>
    <row r="108" spans="1:52" ht="12.75" hidden="1">
      <c r="A108" s="66">
        <v>1511</v>
      </c>
      <c r="B108" s="2">
        <v>633</v>
      </c>
      <c r="C108" s="15" t="s">
        <v>24</v>
      </c>
      <c r="D108" s="50">
        <v>601</v>
      </c>
      <c r="E108" s="50">
        <f aca="true" t="shared" si="215" ref="E108:E116">AY108/12*1</f>
        <v>650</v>
      </c>
      <c r="F108" s="50"/>
      <c r="G108" s="50">
        <v>3</v>
      </c>
      <c r="H108" s="50">
        <f aca="true" t="shared" si="216" ref="H108:H116">AY108/12*2</f>
        <v>1300</v>
      </c>
      <c r="I108" s="50"/>
      <c r="J108" s="23"/>
      <c r="K108" s="50">
        <v>15</v>
      </c>
      <c r="L108" s="50">
        <f aca="true" t="shared" si="217" ref="L108:L116">AY108/12*3</f>
        <v>1950</v>
      </c>
      <c r="M108" s="50"/>
      <c r="N108" s="23">
        <f aca="true" t="shared" si="218" ref="N108:N113">SUM(D108,G108,K108)</f>
        <v>619</v>
      </c>
      <c r="O108" s="50">
        <v>22</v>
      </c>
      <c r="P108" s="50">
        <f aca="true" t="shared" si="219" ref="P108:P116">AY108/12*4</f>
        <v>2600</v>
      </c>
      <c r="Q108" s="50"/>
      <c r="R108" s="23">
        <f t="shared" si="206"/>
        <v>641</v>
      </c>
      <c r="S108" s="50">
        <v>39</v>
      </c>
      <c r="T108" s="50">
        <f aca="true" t="shared" si="220" ref="T108:T116">AY108/12*5</f>
        <v>3250</v>
      </c>
      <c r="U108" s="50"/>
      <c r="V108" s="23">
        <f>SUM(R108:S108)</f>
        <v>680</v>
      </c>
      <c r="W108" s="50">
        <v>4535</v>
      </c>
      <c r="X108" s="50">
        <f aca="true" t="shared" si="221" ref="X108:X116">AY108/12*6</f>
        <v>3900</v>
      </c>
      <c r="Y108" s="50"/>
      <c r="Z108" s="23">
        <f t="shared" si="211"/>
        <v>4596</v>
      </c>
      <c r="AA108" s="23">
        <f aca="true" t="shared" si="222" ref="AA108:AA113">SUM(N108,Z108)</f>
        <v>5215</v>
      </c>
      <c r="AB108" s="50">
        <v>56</v>
      </c>
      <c r="AC108" s="23">
        <f t="shared" si="210"/>
        <v>5271</v>
      </c>
      <c r="AD108" s="52">
        <f aca="true" t="shared" si="223" ref="AD108:AD116">AY108/12*7</f>
        <v>4550</v>
      </c>
      <c r="AE108" s="52"/>
      <c r="AF108" s="50">
        <v>545</v>
      </c>
      <c r="AG108" s="22">
        <f aca="true" t="shared" si="224" ref="AG108:AG116">AY108/12*8</f>
        <v>5200</v>
      </c>
      <c r="AH108" s="22"/>
      <c r="AI108" s="23">
        <f t="shared" si="212"/>
        <v>5816</v>
      </c>
      <c r="AJ108" s="50">
        <v>339</v>
      </c>
      <c r="AK108" s="52">
        <f aca="true" t="shared" si="225" ref="AK108:AK116">AY108/12*9</f>
        <v>5850</v>
      </c>
      <c r="AL108" s="52"/>
      <c r="AM108" s="23">
        <f t="shared" si="208"/>
        <v>940</v>
      </c>
      <c r="AN108" s="23">
        <f t="shared" si="209"/>
        <v>6155</v>
      </c>
      <c r="AO108" s="50">
        <v>40</v>
      </c>
      <c r="AP108" s="52">
        <f aca="true" t="shared" si="226" ref="AP108:AP116">AY108/12*10</f>
        <v>6500</v>
      </c>
      <c r="AQ108" s="52"/>
      <c r="AR108" s="23">
        <f t="shared" si="213"/>
        <v>6195</v>
      </c>
      <c r="AS108" s="50">
        <v>30</v>
      </c>
      <c r="AT108" s="52">
        <f aca="true" t="shared" si="227" ref="AT108:AT116">AY108/12*11</f>
        <v>7150</v>
      </c>
      <c r="AU108" s="52"/>
      <c r="AV108" s="23">
        <f t="shared" si="214"/>
        <v>6225</v>
      </c>
      <c r="AW108" s="50">
        <v>1869</v>
      </c>
      <c r="AX108" s="23" t="e">
        <f>SUM(N108,Z108,AM108,#REF!)</f>
        <v>#REF!</v>
      </c>
      <c r="AY108" s="50">
        <v>7800</v>
      </c>
      <c r="AZ108" s="50">
        <v>7800</v>
      </c>
    </row>
    <row r="109" spans="1:53" ht="12.75" hidden="1">
      <c r="A109" s="66">
        <v>1511</v>
      </c>
      <c r="B109" s="2">
        <v>633</v>
      </c>
      <c r="C109" s="15" t="s">
        <v>32</v>
      </c>
      <c r="D109" s="50">
        <v>74</v>
      </c>
      <c r="E109" s="50">
        <f t="shared" si="215"/>
        <v>583.3333333333334</v>
      </c>
      <c r="F109" s="50"/>
      <c r="G109" s="50">
        <v>11</v>
      </c>
      <c r="H109" s="50">
        <f t="shared" si="216"/>
        <v>1166.6666666666667</v>
      </c>
      <c r="I109" s="50"/>
      <c r="J109" s="23"/>
      <c r="K109" s="50">
        <v>6</v>
      </c>
      <c r="L109" s="50">
        <f t="shared" si="217"/>
        <v>1750</v>
      </c>
      <c r="M109" s="50"/>
      <c r="N109" s="23">
        <f t="shared" si="218"/>
        <v>91</v>
      </c>
      <c r="O109" s="50">
        <v>4</v>
      </c>
      <c r="P109" s="50">
        <f t="shared" si="219"/>
        <v>2333.3333333333335</v>
      </c>
      <c r="Q109" s="50"/>
      <c r="R109" s="23">
        <f>SUM(N109:O109)</f>
        <v>95</v>
      </c>
      <c r="S109" s="50">
        <v>3</v>
      </c>
      <c r="T109" s="50">
        <f t="shared" si="220"/>
        <v>2916.666666666667</v>
      </c>
      <c r="U109" s="50"/>
      <c r="V109" s="23">
        <f>SUM(R109:S109)</f>
        <v>98</v>
      </c>
      <c r="W109" s="50">
        <v>4156</v>
      </c>
      <c r="X109" s="50">
        <f t="shared" si="221"/>
        <v>3500</v>
      </c>
      <c r="Y109" s="50"/>
      <c r="Z109" s="23">
        <f t="shared" si="211"/>
        <v>4163</v>
      </c>
      <c r="AA109" s="23">
        <f t="shared" si="222"/>
        <v>4254</v>
      </c>
      <c r="AB109" s="50">
        <v>351</v>
      </c>
      <c r="AC109" s="23">
        <f t="shared" si="210"/>
        <v>4605</v>
      </c>
      <c r="AD109" s="52">
        <f t="shared" si="223"/>
        <v>4083.3333333333335</v>
      </c>
      <c r="AE109" s="52"/>
      <c r="AF109" s="50">
        <v>573</v>
      </c>
      <c r="AG109" s="22">
        <f t="shared" si="224"/>
        <v>4666.666666666667</v>
      </c>
      <c r="AH109" s="22"/>
      <c r="AI109" s="23">
        <f t="shared" si="212"/>
        <v>5178</v>
      </c>
      <c r="AJ109" s="50">
        <v>439</v>
      </c>
      <c r="AK109" s="52">
        <f t="shared" si="225"/>
        <v>5250</v>
      </c>
      <c r="AL109" s="52"/>
      <c r="AM109" s="23">
        <f t="shared" si="208"/>
        <v>1363</v>
      </c>
      <c r="AN109" s="23">
        <f t="shared" si="209"/>
        <v>5617</v>
      </c>
      <c r="AO109" s="50">
        <v>131</v>
      </c>
      <c r="AP109" s="52">
        <f t="shared" si="226"/>
        <v>5833.333333333334</v>
      </c>
      <c r="AQ109" s="52"/>
      <c r="AR109" s="23">
        <f t="shared" si="213"/>
        <v>5748</v>
      </c>
      <c r="AS109" s="50">
        <v>54</v>
      </c>
      <c r="AT109" s="52">
        <f t="shared" si="227"/>
        <v>6416.666666666667</v>
      </c>
      <c r="AU109" s="52"/>
      <c r="AV109" s="23">
        <f t="shared" si="214"/>
        <v>5802</v>
      </c>
      <c r="AW109" s="50">
        <v>1257</v>
      </c>
      <c r="AX109" s="23" t="e">
        <f>SUM(N109,Z109,AM109,#REF!)</f>
        <v>#REF!</v>
      </c>
      <c r="AY109" s="50">
        <v>7000</v>
      </c>
      <c r="AZ109" s="50">
        <v>7000</v>
      </c>
      <c r="BA109" s="77"/>
    </row>
    <row r="110" spans="1:53" ht="12.75" hidden="1">
      <c r="A110" s="66">
        <v>1511</v>
      </c>
      <c r="B110" s="2">
        <v>633</v>
      </c>
      <c r="C110" s="15" t="s">
        <v>33</v>
      </c>
      <c r="D110" s="50">
        <v>132</v>
      </c>
      <c r="E110" s="50">
        <f t="shared" si="215"/>
        <v>625</v>
      </c>
      <c r="F110" s="50"/>
      <c r="G110" s="50">
        <v>31</v>
      </c>
      <c r="H110" s="50">
        <f t="shared" si="216"/>
        <v>1250</v>
      </c>
      <c r="I110" s="50"/>
      <c r="J110" s="23"/>
      <c r="K110" s="50">
        <v>14</v>
      </c>
      <c r="L110" s="50">
        <f t="shared" si="217"/>
        <v>1875</v>
      </c>
      <c r="M110" s="50"/>
      <c r="N110" s="23">
        <f t="shared" si="218"/>
        <v>177</v>
      </c>
      <c r="O110" s="50">
        <v>990</v>
      </c>
      <c r="P110" s="50">
        <f t="shared" si="219"/>
        <v>2500</v>
      </c>
      <c r="Q110" s="50"/>
      <c r="R110" s="23">
        <f aca="true" t="shared" si="228" ref="R110:R116">SUM(N110,O110)</f>
        <v>1167</v>
      </c>
      <c r="S110" s="50">
        <v>22</v>
      </c>
      <c r="T110" s="50">
        <f t="shared" si="220"/>
        <v>3125</v>
      </c>
      <c r="U110" s="50"/>
      <c r="V110" s="23">
        <f aca="true" t="shared" si="229" ref="V110:V116">SUM(R110,S110)</f>
        <v>1189</v>
      </c>
      <c r="W110" s="50">
        <v>4546</v>
      </c>
      <c r="X110" s="50">
        <f t="shared" si="221"/>
        <v>3750</v>
      </c>
      <c r="Y110" s="50"/>
      <c r="Z110" s="23">
        <f t="shared" si="211"/>
        <v>5558</v>
      </c>
      <c r="AA110" s="23">
        <f t="shared" si="222"/>
        <v>5735</v>
      </c>
      <c r="AB110" s="50">
        <v>111</v>
      </c>
      <c r="AC110" s="23">
        <f aca="true" t="shared" si="230" ref="AC110:AC116">SUM(AA110,AB110)</f>
        <v>5846</v>
      </c>
      <c r="AD110" s="52">
        <f t="shared" si="223"/>
        <v>4375</v>
      </c>
      <c r="AE110" s="52"/>
      <c r="AF110" s="50">
        <v>112</v>
      </c>
      <c r="AG110" s="22">
        <f t="shared" si="224"/>
        <v>5000</v>
      </c>
      <c r="AH110" s="22"/>
      <c r="AI110" s="23">
        <f t="shared" si="212"/>
        <v>5958</v>
      </c>
      <c r="AJ110" s="50">
        <v>555</v>
      </c>
      <c r="AK110" s="52">
        <f t="shared" si="225"/>
        <v>5625</v>
      </c>
      <c r="AL110" s="52"/>
      <c r="AM110" s="23">
        <f aca="true" t="shared" si="231" ref="AM110:AM116">SUM(AB110,AF110,AJ110)</f>
        <v>778</v>
      </c>
      <c r="AN110" s="23">
        <f aca="true" t="shared" si="232" ref="AN110:AN116">SUM(N110+Z110+AM110)</f>
        <v>6513</v>
      </c>
      <c r="AO110" s="50">
        <v>224</v>
      </c>
      <c r="AP110" s="52">
        <f t="shared" si="226"/>
        <v>6250</v>
      </c>
      <c r="AQ110" s="52"/>
      <c r="AR110" s="23">
        <f t="shared" si="213"/>
        <v>6737</v>
      </c>
      <c r="AS110" s="50">
        <v>184</v>
      </c>
      <c r="AT110" s="52">
        <f t="shared" si="227"/>
        <v>6875</v>
      </c>
      <c r="AU110" s="52"/>
      <c r="AV110" s="23">
        <f t="shared" si="214"/>
        <v>6921</v>
      </c>
      <c r="AW110" s="50">
        <v>1604</v>
      </c>
      <c r="AX110" s="23" t="e">
        <f>SUM(N110,Z110,AM110,#REF!)</f>
        <v>#REF!</v>
      </c>
      <c r="AY110" s="50">
        <v>7500</v>
      </c>
      <c r="AZ110" s="50">
        <v>7500</v>
      </c>
      <c r="BA110" s="77"/>
    </row>
    <row r="111" spans="1:53" ht="12.75" hidden="1">
      <c r="A111" s="66">
        <v>1511</v>
      </c>
      <c r="B111" s="2">
        <v>633</v>
      </c>
      <c r="C111" s="15" t="s">
        <v>34</v>
      </c>
      <c r="D111" s="50">
        <v>49</v>
      </c>
      <c r="E111" s="50">
        <f t="shared" si="215"/>
        <v>625</v>
      </c>
      <c r="F111" s="50">
        <f aca="true" t="shared" si="233" ref="F111:F116">AZ111/12*1</f>
        <v>625</v>
      </c>
      <c r="G111" s="50">
        <v>8</v>
      </c>
      <c r="H111" s="50">
        <f t="shared" si="216"/>
        <v>1250</v>
      </c>
      <c r="I111" s="50">
        <f aca="true" t="shared" si="234" ref="I111:I116">AZ111/12*2</f>
        <v>1250</v>
      </c>
      <c r="J111" s="23">
        <f aca="true" t="shared" si="235" ref="J111:J116">D111+G111</f>
        <v>57</v>
      </c>
      <c r="K111" s="50">
        <v>181</v>
      </c>
      <c r="L111" s="50">
        <f t="shared" si="217"/>
        <v>1875</v>
      </c>
      <c r="M111" s="50">
        <f aca="true" t="shared" si="236" ref="M111:M116">AZ111/12*3</f>
        <v>1875</v>
      </c>
      <c r="N111" s="23">
        <f t="shared" si="218"/>
        <v>238</v>
      </c>
      <c r="O111" s="50">
        <v>817</v>
      </c>
      <c r="P111" s="50">
        <f t="shared" si="219"/>
        <v>2500</v>
      </c>
      <c r="Q111" s="50">
        <f aca="true" t="shared" si="237" ref="Q111:Q116">AZ111/12*4</f>
        <v>2500</v>
      </c>
      <c r="R111" s="23">
        <f t="shared" si="228"/>
        <v>1055</v>
      </c>
      <c r="S111" s="50">
        <v>63</v>
      </c>
      <c r="T111" s="50">
        <f t="shared" si="220"/>
        <v>3125</v>
      </c>
      <c r="U111" s="50">
        <f aca="true" t="shared" si="238" ref="U111:U116">AZ111/12*5</f>
        <v>3125</v>
      </c>
      <c r="V111" s="23">
        <f t="shared" si="229"/>
        <v>1118</v>
      </c>
      <c r="W111" s="51">
        <v>5035</v>
      </c>
      <c r="X111" s="50">
        <f t="shared" si="221"/>
        <v>3750</v>
      </c>
      <c r="Y111" s="50">
        <f aca="true" t="shared" si="239" ref="Y111:Y116">AZ111/12*6</f>
        <v>3750</v>
      </c>
      <c r="Z111" s="23">
        <f t="shared" si="211"/>
        <v>5915</v>
      </c>
      <c r="AA111" s="23">
        <f t="shared" si="222"/>
        <v>6153</v>
      </c>
      <c r="AB111" s="50">
        <v>172</v>
      </c>
      <c r="AC111" s="23">
        <f t="shared" si="230"/>
        <v>6325</v>
      </c>
      <c r="AD111" s="52">
        <f t="shared" si="223"/>
        <v>4375</v>
      </c>
      <c r="AE111" s="52">
        <f aca="true" t="shared" si="240" ref="AE111:AE116">AZ111/12*7</f>
        <v>4375</v>
      </c>
      <c r="AF111" s="50">
        <v>85</v>
      </c>
      <c r="AG111" s="22">
        <f t="shared" si="224"/>
        <v>5000</v>
      </c>
      <c r="AH111" s="22">
        <f aca="true" t="shared" si="241" ref="AH111:AH116">AZ111/12*8</f>
        <v>5000</v>
      </c>
      <c r="AI111" s="23">
        <f t="shared" si="212"/>
        <v>6410</v>
      </c>
      <c r="AJ111" s="50">
        <v>226</v>
      </c>
      <c r="AK111" s="52">
        <f t="shared" si="225"/>
        <v>5625</v>
      </c>
      <c r="AL111" s="52">
        <f aca="true" t="shared" si="242" ref="AL111:AL116">AZ111/12*9</f>
        <v>5625</v>
      </c>
      <c r="AM111" s="23">
        <f t="shared" si="231"/>
        <v>483</v>
      </c>
      <c r="AN111" s="23">
        <f t="shared" si="232"/>
        <v>6636</v>
      </c>
      <c r="AO111" s="50">
        <v>26</v>
      </c>
      <c r="AP111" s="52">
        <f t="shared" si="226"/>
        <v>6250</v>
      </c>
      <c r="AQ111" s="52">
        <f aca="true" t="shared" si="243" ref="AQ111:AQ116">AZ111/12*10</f>
        <v>6250</v>
      </c>
      <c r="AR111" s="23">
        <f t="shared" si="213"/>
        <v>6662</v>
      </c>
      <c r="AS111" s="50">
        <v>32</v>
      </c>
      <c r="AT111" s="52">
        <f t="shared" si="227"/>
        <v>6875</v>
      </c>
      <c r="AU111" s="52">
        <f aca="true" t="shared" si="244" ref="AU111:AU116">AZ111/12*11</f>
        <v>6875</v>
      </c>
      <c r="AV111" s="23">
        <f t="shared" si="214"/>
        <v>6694</v>
      </c>
      <c r="AW111" s="50">
        <v>1725</v>
      </c>
      <c r="AX111" s="23">
        <f aca="true" t="shared" si="245" ref="AX111:AX116">SUM(N111,Z111,AM111,AO111,AS111,AW111)</f>
        <v>8419</v>
      </c>
      <c r="AY111" s="50">
        <v>7500</v>
      </c>
      <c r="AZ111" s="50">
        <v>7500</v>
      </c>
      <c r="BA111" s="77"/>
    </row>
    <row r="112" spans="1:53" ht="12.75" hidden="1">
      <c r="A112" s="66">
        <v>1511</v>
      </c>
      <c r="B112" s="2">
        <v>633</v>
      </c>
      <c r="C112" s="15" t="s">
        <v>35</v>
      </c>
      <c r="D112" s="50">
        <v>78</v>
      </c>
      <c r="E112" s="50">
        <f t="shared" si="215"/>
        <v>666.6666666666666</v>
      </c>
      <c r="F112" s="50">
        <f t="shared" si="233"/>
        <v>666.6666666666666</v>
      </c>
      <c r="G112" s="50">
        <v>0</v>
      </c>
      <c r="H112" s="50">
        <f t="shared" si="216"/>
        <v>1333.3333333333333</v>
      </c>
      <c r="I112" s="50">
        <f t="shared" si="234"/>
        <v>1333.3333333333333</v>
      </c>
      <c r="J112" s="23">
        <f t="shared" si="235"/>
        <v>78</v>
      </c>
      <c r="K112" s="50">
        <v>28</v>
      </c>
      <c r="L112" s="50">
        <f t="shared" si="217"/>
        <v>2000</v>
      </c>
      <c r="M112" s="50">
        <f t="shared" si="236"/>
        <v>2000</v>
      </c>
      <c r="N112" s="23">
        <f t="shared" si="218"/>
        <v>106</v>
      </c>
      <c r="O112" s="50">
        <v>18</v>
      </c>
      <c r="P112" s="50">
        <f t="shared" si="219"/>
        <v>2666.6666666666665</v>
      </c>
      <c r="Q112" s="50">
        <f t="shared" si="237"/>
        <v>2666.6666666666665</v>
      </c>
      <c r="R112" s="23">
        <f t="shared" si="228"/>
        <v>124</v>
      </c>
      <c r="S112" s="50">
        <v>20</v>
      </c>
      <c r="T112" s="50">
        <f t="shared" si="220"/>
        <v>3333.333333333333</v>
      </c>
      <c r="U112" s="50">
        <f t="shared" si="238"/>
        <v>3333.333333333333</v>
      </c>
      <c r="V112" s="23">
        <f t="shared" si="229"/>
        <v>144</v>
      </c>
      <c r="W112" s="51">
        <v>4612</v>
      </c>
      <c r="X112" s="50">
        <f t="shared" si="221"/>
        <v>4000</v>
      </c>
      <c r="Y112" s="50">
        <f t="shared" si="239"/>
        <v>4000</v>
      </c>
      <c r="Z112" s="23">
        <f t="shared" si="211"/>
        <v>4650</v>
      </c>
      <c r="AA112" s="23">
        <f t="shared" si="222"/>
        <v>4756</v>
      </c>
      <c r="AB112" s="50">
        <v>353</v>
      </c>
      <c r="AC112" s="23">
        <f t="shared" si="230"/>
        <v>5109</v>
      </c>
      <c r="AD112" s="52">
        <f t="shared" si="223"/>
        <v>4666.666666666666</v>
      </c>
      <c r="AE112" s="52">
        <f t="shared" si="240"/>
        <v>4666.666666666666</v>
      </c>
      <c r="AF112" s="50">
        <v>78</v>
      </c>
      <c r="AG112" s="22">
        <f t="shared" si="224"/>
        <v>5333.333333333333</v>
      </c>
      <c r="AH112" s="22">
        <f t="shared" si="241"/>
        <v>5333.333333333333</v>
      </c>
      <c r="AI112" s="23">
        <f t="shared" si="212"/>
        <v>5187</v>
      </c>
      <c r="AJ112" s="50">
        <v>434</v>
      </c>
      <c r="AK112" s="52">
        <f t="shared" si="225"/>
        <v>6000</v>
      </c>
      <c r="AL112" s="52">
        <f t="shared" si="242"/>
        <v>6000</v>
      </c>
      <c r="AM112" s="23">
        <f t="shared" si="231"/>
        <v>865</v>
      </c>
      <c r="AN112" s="23">
        <f t="shared" si="232"/>
        <v>5621</v>
      </c>
      <c r="AO112" s="50">
        <v>49</v>
      </c>
      <c r="AP112" s="52">
        <f t="shared" si="226"/>
        <v>6666.666666666666</v>
      </c>
      <c r="AQ112" s="52">
        <f t="shared" si="243"/>
        <v>6666.666666666666</v>
      </c>
      <c r="AR112" s="23">
        <f t="shared" si="213"/>
        <v>5670</v>
      </c>
      <c r="AS112" s="50">
        <v>14</v>
      </c>
      <c r="AT112" s="52">
        <f t="shared" si="227"/>
        <v>7333.333333333333</v>
      </c>
      <c r="AU112" s="52">
        <f t="shared" si="244"/>
        <v>7333.333333333333</v>
      </c>
      <c r="AV112" s="23">
        <f t="shared" si="214"/>
        <v>5684</v>
      </c>
      <c r="AW112" s="50">
        <v>1808</v>
      </c>
      <c r="AX112" s="23">
        <f t="shared" si="245"/>
        <v>7492</v>
      </c>
      <c r="AY112" s="50">
        <v>8000</v>
      </c>
      <c r="AZ112" s="50">
        <v>8000</v>
      </c>
      <c r="BA112" s="77"/>
    </row>
    <row r="113" spans="1:53" ht="12.75" hidden="1">
      <c r="A113" s="66">
        <v>1511</v>
      </c>
      <c r="B113" s="2">
        <v>633</v>
      </c>
      <c r="C113" s="3" t="s">
        <v>37</v>
      </c>
      <c r="D113" s="50">
        <v>62</v>
      </c>
      <c r="E113" s="50">
        <f t="shared" si="215"/>
        <v>666.6666666666666</v>
      </c>
      <c r="F113" s="50">
        <f t="shared" si="233"/>
        <v>666.6666666666666</v>
      </c>
      <c r="G113" s="50">
        <v>39</v>
      </c>
      <c r="H113" s="50">
        <f t="shared" si="216"/>
        <v>1333.3333333333333</v>
      </c>
      <c r="I113" s="50">
        <f t="shared" si="234"/>
        <v>1333.3333333333333</v>
      </c>
      <c r="J113" s="23">
        <f t="shared" si="235"/>
        <v>101</v>
      </c>
      <c r="K113" s="50">
        <v>22</v>
      </c>
      <c r="L113" s="50">
        <f t="shared" si="217"/>
        <v>2000</v>
      </c>
      <c r="M113" s="50">
        <f t="shared" si="236"/>
        <v>2000</v>
      </c>
      <c r="N113" s="23">
        <f t="shared" si="218"/>
        <v>123</v>
      </c>
      <c r="O113" s="50">
        <v>5</v>
      </c>
      <c r="P113" s="50">
        <f t="shared" si="219"/>
        <v>2666.6666666666665</v>
      </c>
      <c r="Q113" s="50">
        <f t="shared" si="237"/>
        <v>2666.6666666666665</v>
      </c>
      <c r="R113" s="23">
        <f t="shared" si="228"/>
        <v>128</v>
      </c>
      <c r="S113" s="50">
        <v>10</v>
      </c>
      <c r="T113" s="50">
        <f t="shared" si="220"/>
        <v>3333.333333333333</v>
      </c>
      <c r="U113" s="50">
        <f t="shared" si="238"/>
        <v>3333.333333333333</v>
      </c>
      <c r="V113" s="23">
        <f t="shared" si="229"/>
        <v>138</v>
      </c>
      <c r="W113" s="51">
        <v>5468</v>
      </c>
      <c r="X113" s="50">
        <f t="shared" si="221"/>
        <v>4000</v>
      </c>
      <c r="Y113" s="50">
        <f t="shared" si="239"/>
        <v>4000</v>
      </c>
      <c r="Z113" s="23">
        <f>SUM(O113,S113,W113)</f>
        <v>5483</v>
      </c>
      <c r="AA113" s="23">
        <f t="shared" si="222"/>
        <v>5606</v>
      </c>
      <c r="AB113" s="50">
        <v>208</v>
      </c>
      <c r="AC113" s="23">
        <f t="shared" si="230"/>
        <v>5814</v>
      </c>
      <c r="AD113" s="52">
        <f t="shared" si="223"/>
        <v>4666.666666666666</v>
      </c>
      <c r="AE113" s="52">
        <f t="shared" si="240"/>
        <v>4666.666666666666</v>
      </c>
      <c r="AF113" s="50">
        <v>103</v>
      </c>
      <c r="AG113" s="22">
        <f t="shared" si="224"/>
        <v>5333.333333333333</v>
      </c>
      <c r="AH113" s="22">
        <f t="shared" si="241"/>
        <v>5333.333333333333</v>
      </c>
      <c r="AI113" s="23">
        <f>AC113+AF113</f>
        <v>5917</v>
      </c>
      <c r="AJ113" s="50">
        <v>229</v>
      </c>
      <c r="AK113" s="52">
        <f t="shared" si="225"/>
        <v>6000</v>
      </c>
      <c r="AL113" s="52">
        <f t="shared" si="242"/>
        <v>6000</v>
      </c>
      <c r="AM113" s="23">
        <f t="shared" si="231"/>
        <v>540</v>
      </c>
      <c r="AN113" s="23">
        <f t="shared" si="232"/>
        <v>6146</v>
      </c>
      <c r="AO113" s="50">
        <v>27</v>
      </c>
      <c r="AP113" s="52">
        <f t="shared" si="226"/>
        <v>6666.666666666666</v>
      </c>
      <c r="AQ113" s="52">
        <f t="shared" si="243"/>
        <v>6666.666666666666</v>
      </c>
      <c r="AR113" s="23">
        <f>AN113+AO113</f>
        <v>6173</v>
      </c>
      <c r="AS113" s="50">
        <v>21</v>
      </c>
      <c r="AT113" s="52">
        <f t="shared" si="227"/>
        <v>7333.333333333333</v>
      </c>
      <c r="AU113" s="52">
        <f t="shared" si="244"/>
        <v>7333.333333333333</v>
      </c>
      <c r="AV113" s="23">
        <f>AR113+AS113</f>
        <v>6194</v>
      </c>
      <c r="AW113" s="50">
        <v>2142</v>
      </c>
      <c r="AX113" s="23">
        <f t="shared" si="245"/>
        <v>8336</v>
      </c>
      <c r="AY113" s="50">
        <v>8000</v>
      </c>
      <c r="AZ113" s="50">
        <v>8000</v>
      </c>
      <c r="BA113" s="77"/>
    </row>
    <row r="114" spans="1:53" ht="12.75">
      <c r="A114" s="66">
        <v>1511</v>
      </c>
      <c r="B114" s="2">
        <v>633</v>
      </c>
      <c r="C114" s="29" t="s">
        <v>71</v>
      </c>
      <c r="D114" s="50">
        <f>128+27</f>
        <v>155</v>
      </c>
      <c r="E114" s="50">
        <f t="shared" si="215"/>
        <v>608.3333333333334</v>
      </c>
      <c r="F114" s="50">
        <f t="shared" si="233"/>
        <v>608.3333333333334</v>
      </c>
      <c r="G114" s="50">
        <v>44</v>
      </c>
      <c r="H114" s="50">
        <f t="shared" si="216"/>
        <v>1216.6666666666667</v>
      </c>
      <c r="I114" s="50">
        <f t="shared" si="234"/>
        <v>1216.6666666666667</v>
      </c>
      <c r="J114" s="23">
        <f t="shared" si="235"/>
        <v>199</v>
      </c>
      <c r="K114" s="50">
        <v>54</v>
      </c>
      <c r="L114" s="50">
        <f t="shared" si="217"/>
        <v>1825</v>
      </c>
      <c r="M114" s="50">
        <f t="shared" si="236"/>
        <v>1825</v>
      </c>
      <c r="N114" s="23">
        <f>SUM(D114,G114,K114)</f>
        <v>253</v>
      </c>
      <c r="O114" s="50">
        <v>12</v>
      </c>
      <c r="P114" s="50">
        <f t="shared" si="219"/>
        <v>2433.3333333333335</v>
      </c>
      <c r="Q114" s="50">
        <f t="shared" si="237"/>
        <v>2433.3333333333335</v>
      </c>
      <c r="R114" s="23">
        <f t="shared" si="228"/>
        <v>265</v>
      </c>
      <c r="S114" s="50">
        <v>10</v>
      </c>
      <c r="T114" s="50">
        <f t="shared" si="220"/>
        <v>3041.666666666667</v>
      </c>
      <c r="U114" s="50">
        <f t="shared" si="238"/>
        <v>3041.666666666667</v>
      </c>
      <c r="V114" s="23">
        <f t="shared" si="229"/>
        <v>275</v>
      </c>
      <c r="W114" s="50">
        <v>5887</v>
      </c>
      <c r="X114" s="50">
        <f t="shared" si="221"/>
        <v>3650</v>
      </c>
      <c r="Y114" s="50">
        <f t="shared" si="239"/>
        <v>3650</v>
      </c>
      <c r="Z114" s="23">
        <f>SUM(O114,S114,W114)</f>
        <v>5909</v>
      </c>
      <c r="AA114" s="23">
        <f>SUM(N114,Z114)</f>
        <v>6162</v>
      </c>
      <c r="AB114" s="50">
        <v>123</v>
      </c>
      <c r="AC114" s="23">
        <f t="shared" si="230"/>
        <v>6285</v>
      </c>
      <c r="AD114" s="52">
        <f t="shared" si="223"/>
        <v>4258.333333333334</v>
      </c>
      <c r="AE114" s="52">
        <f t="shared" si="240"/>
        <v>4258.333333333334</v>
      </c>
      <c r="AF114" s="50">
        <v>87</v>
      </c>
      <c r="AG114" s="22">
        <f t="shared" si="224"/>
        <v>4866.666666666667</v>
      </c>
      <c r="AH114" s="22">
        <f t="shared" si="241"/>
        <v>4866.666666666667</v>
      </c>
      <c r="AI114" s="23">
        <f>AC114+AF114</f>
        <v>6372</v>
      </c>
      <c r="AJ114" s="50">
        <v>238</v>
      </c>
      <c r="AK114" s="52">
        <f t="shared" si="225"/>
        <v>5475</v>
      </c>
      <c r="AL114" s="52">
        <f t="shared" si="242"/>
        <v>5475</v>
      </c>
      <c r="AM114" s="23">
        <f t="shared" si="231"/>
        <v>448</v>
      </c>
      <c r="AN114" s="23">
        <f t="shared" si="232"/>
        <v>6610</v>
      </c>
      <c r="AO114" s="50">
        <v>28</v>
      </c>
      <c r="AP114" s="52">
        <f t="shared" si="226"/>
        <v>6083.333333333334</v>
      </c>
      <c r="AQ114" s="52">
        <f t="shared" si="243"/>
        <v>6083.333333333334</v>
      </c>
      <c r="AR114" s="23">
        <f>AN114+AO114</f>
        <v>6638</v>
      </c>
      <c r="AS114" s="50">
        <v>5</v>
      </c>
      <c r="AT114" s="52">
        <f t="shared" si="227"/>
        <v>6691.666666666667</v>
      </c>
      <c r="AU114" s="52">
        <f t="shared" si="244"/>
        <v>6691.666666666667</v>
      </c>
      <c r="AV114" s="23">
        <f>AR114+AS114</f>
        <v>6643</v>
      </c>
      <c r="AW114" s="50">
        <v>2447</v>
      </c>
      <c r="AX114" s="23">
        <f t="shared" si="245"/>
        <v>9090</v>
      </c>
      <c r="AY114" s="50">
        <v>7300</v>
      </c>
      <c r="AZ114" s="50">
        <v>7300</v>
      </c>
      <c r="BA114" s="77"/>
    </row>
    <row r="115" spans="1:53" ht="12.75">
      <c r="A115" s="66">
        <v>1511</v>
      </c>
      <c r="B115" s="2">
        <v>633</v>
      </c>
      <c r="C115" s="3" t="s">
        <v>74</v>
      </c>
      <c r="D115" s="50">
        <v>55</v>
      </c>
      <c r="E115" s="50">
        <f t="shared" si="215"/>
        <v>641.6666666666666</v>
      </c>
      <c r="F115" s="50">
        <f t="shared" si="233"/>
        <v>641.6666666666666</v>
      </c>
      <c r="G115" s="50">
        <v>34</v>
      </c>
      <c r="H115" s="50">
        <f t="shared" si="216"/>
        <v>1283.3333333333333</v>
      </c>
      <c r="I115" s="50">
        <f t="shared" si="234"/>
        <v>1283.3333333333333</v>
      </c>
      <c r="J115" s="23">
        <f t="shared" si="235"/>
        <v>89</v>
      </c>
      <c r="K115" s="50">
        <v>8</v>
      </c>
      <c r="L115" s="50">
        <f t="shared" si="217"/>
        <v>1925</v>
      </c>
      <c r="M115" s="50">
        <f t="shared" si="236"/>
        <v>1925</v>
      </c>
      <c r="N115" s="23">
        <f>SUM(D115,G115,K115)</f>
        <v>97</v>
      </c>
      <c r="O115" s="50">
        <v>3</v>
      </c>
      <c r="P115" s="50">
        <f t="shared" si="219"/>
        <v>2566.6666666666665</v>
      </c>
      <c r="Q115" s="50">
        <f t="shared" si="237"/>
        <v>2566.6666666666665</v>
      </c>
      <c r="R115" s="23">
        <f t="shared" si="228"/>
        <v>100</v>
      </c>
      <c r="S115" s="50">
        <v>4</v>
      </c>
      <c r="T115" s="50">
        <f t="shared" si="220"/>
        <v>3208.333333333333</v>
      </c>
      <c r="U115" s="50">
        <f t="shared" si="238"/>
        <v>3208.333333333333</v>
      </c>
      <c r="V115" s="23">
        <f t="shared" si="229"/>
        <v>104</v>
      </c>
      <c r="W115" s="50">
        <v>6268</v>
      </c>
      <c r="X115" s="50">
        <f t="shared" si="221"/>
        <v>3850</v>
      </c>
      <c r="Y115" s="50">
        <f t="shared" si="239"/>
        <v>3850</v>
      </c>
      <c r="Z115" s="23">
        <f>SUM(O115,S115,W115)</f>
        <v>6275</v>
      </c>
      <c r="AA115" s="23">
        <f>SUM(N115,Z115)</f>
        <v>6372</v>
      </c>
      <c r="AB115" s="50">
        <v>97</v>
      </c>
      <c r="AC115" s="23">
        <f t="shared" si="230"/>
        <v>6469</v>
      </c>
      <c r="AD115" s="50">
        <f t="shared" si="223"/>
        <v>4491.666666666666</v>
      </c>
      <c r="AE115" s="50">
        <f t="shared" si="240"/>
        <v>4491.666666666666</v>
      </c>
      <c r="AF115" s="50">
        <v>46</v>
      </c>
      <c r="AG115" s="14">
        <f t="shared" si="224"/>
        <v>5133.333333333333</v>
      </c>
      <c r="AH115" s="14">
        <f t="shared" si="241"/>
        <v>5133.333333333333</v>
      </c>
      <c r="AI115" s="23">
        <f>AC115+AF115</f>
        <v>6515</v>
      </c>
      <c r="AJ115" s="50">
        <v>169</v>
      </c>
      <c r="AK115" s="50">
        <f t="shared" si="225"/>
        <v>5775</v>
      </c>
      <c r="AL115" s="50">
        <f t="shared" si="242"/>
        <v>5775</v>
      </c>
      <c r="AM115" s="23">
        <f t="shared" si="231"/>
        <v>312</v>
      </c>
      <c r="AN115" s="23">
        <f t="shared" si="232"/>
        <v>6684</v>
      </c>
      <c r="AO115" s="50">
        <v>50</v>
      </c>
      <c r="AP115" s="50">
        <f t="shared" si="226"/>
        <v>6416.666666666666</v>
      </c>
      <c r="AQ115" s="50">
        <f t="shared" si="243"/>
        <v>6416.666666666666</v>
      </c>
      <c r="AR115" s="23">
        <f>AN115+AO115</f>
        <v>6734</v>
      </c>
      <c r="AS115" s="50">
        <v>0</v>
      </c>
      <c r="AT115" s="50">
        <f t="shared" si="227"/>
        <v>7058.333333333333</v>
      </c>
      <c r="AU115" s="50">
        <f t="shared" si="244"/>
        <v>7058.333333333333</v>
      </c>
      <c r="AV115" s="23">
        <f>AR115+AS115</f>
        <v>6734</v>
      </c>
      <c r="AW115" s="50">
        <v>1713</v>
      </c>
      <c r="AX115" s="96">
        <f t="shared" si="245"/>
        <v>8447</v>
      </c>
      <c r="AY115" s="50">
        <v>7700</v>
      </c>
      <c r="AZ115" s="50">
        <v>7700</v>
      </c>
      <c r="BA115" s="77"/>
    </row>
    <row r="116" spans="1:53" ht="12.75">
      <c r="A116" s="66">
        <v>1511</v>
      </c>
      <c r="B116" s="2">
        <v>633</v>
      </c>
      <c r="C116" s="3" t="s">
        <v>82</v>
      </c>
      <c r="D116" s="50">
        <v>551</v>
      </c>
      <c r="E116" s="50">
        <f t="shared" si="215"/>
        <v>757.5</v>
      </c>
      <c r="F116" s="50">
        <f t="shared" si="233"/>
        <v>757.5</v>
      </c>
      <c r="G116" s="50">
        <v>12</v>
      </c>
      <c r="H116" s="50">
        <f t="shared" si="216"/>
        <v>1515</v>
      </c>
      <c r="I116" s="50">
        <f t="shared" si="234"/>
        <v>1515</v>
      </c>
      <c r="J116" s="23">
        <f t="shared" si="235"/>
        <v>563</v>
      </c>
      <c r="K116" s="50">
        <v>2</v>
      </c>
      <c r="L116" s="50">
        <f t="shared" si="217"/>
        <v>2272.5</v>
      </c>
      <c r="M116" s="50">
        <f t="shared" si="236"/>
        <v>2272.5</v>
      </c>
      <c r="N116" s="23">
        <f>SUM(D116,G116,K116)</f>
        <v>565</v>
      </c>
      <c r="O116" s="50">
        <v>4</v>
      </c>
      <c r="P116" s="50">
        <f t="shared" si="219"/>
        <v>3030</v>
      </c>
      <c r="Q116" s="50">
        <f t="shared" si="237"/>
        <v>3030</v>
      </c>
      <c r="R116" s="23">
        <f t="shared" si="228"/>
        <v>569</v>
      </c>
      <c r="S116" s="50">
        <v>10</v>
      </c>
      <c r="T116" s="50">
        <f t="shared" si="220"/>
        <v>3787.5</v>
      </c>
      <c r="U116" s="50">
        <f t="shared" si="238"/>
        <v>3787.5</v>
      </c>
      <c r="V116" s="23">
        <f t="shared" si="229"/>
        <v>579</v>
      </c>
      <c r="W116" s="50">
        <v>6183</v>
      </c>
      <c r="X116" s="50">
        <f t="shared" si="221"/>
        <v>4545</v>
      </c>
      <c r="Y116" s="50">
        <f t="shared" si="239"/>
        <v>4545</v>
      </c>
      <c r="Z116" s="23">
        <f>SUM(O116,S116,W116)</f>
        <v>6197</v>
      </c>
      <c r="AA116" s="23">
        <f>SUM(N116,Z116)</f>
        <v>6762</v>
      </c>
      <c r="AB116" s="50"/>
      <c r="AC116" s="23">
        <f t="shared" si="230"/>
        <v>6762</v>
      </c>
      <c r="AD116" s="50">
        <f t="shared" si="223"/>
        <v>5302.5</v>
      </c>
      <c r="AE116" s="50">
        <f t="shared" si="240"/>
        <v>5302.5</v>
      </c>
      <c r="AF116" s="50"/>
      <c r="AG116" s="14">
        <f t="shared" si="224"/>
        <v>6060</v>
      </c>
      <c r="AH116" s="14">
        <f t="shared" si="241"/>
        <v>6060</v>
      </c>
      <c r="AI116" s="23">
        <f>AC116+AF116</f>
        <v>6762</v>
      </c>
      <c r="AJ116" s="50"/>
      <c r="AK116" s="50">
        <f t="shared" si="225"/>
        <v>6817.5</v>
      </c>
      <c r="AL116" s="50">
        <f t="shared" si="242"/>
        <v>6817.5</v>
      </c>
      <c r="AM116" s="23">
        <f t="shared" si="231"/>
        <v>0</v>
      </c>
      <c r="AN116" s="23">
        <f t="shared" si="232"/>
        <v>6762</v>
      </c>
      <c r="AO116" s="50"/>
      <c r="AP116" s="50">
        <f t="shared" si="226"/>
        <v>7575</v>
      </c>
      <c r="AQ116" s="50">
        <f t="shared" si="243"/>
        <v>7575</v>
      </c>
      <c r="AR116" s="23">
        <f>AN116+AO116</f>
        <v>6762</v>
      </c>
      <c r="AS116" s="50"/>
      <c r="AT116" s="50">
        <f t="shared" si="227"/>
        <v>8332.5</v>
      </c>
      <c r="AU116" s="50">
        <f t="shared" si="244"/>
        <v>8332.5</v>
      </c>
      <c r="AV116" s="23">
        <f>AR116+AS116</f>
        <v>6762</v>
      </c>
      <c r="AW116" s="50"/>
      <c r="AX116" s="96">
        <f t="shared" si="245"/>
        <v>6762</v>
      </c>
      <c r="AY116" s="50">
        <v>9090</v>
      </c>
      <c r="AZ116" s="50">
        <v>9090</v>
      </c>
      <c r="BA116" s="77"/>
    </row>
    <row r="117" spans="1:52" ht="14.25" thickBot="1">
      <c r="A117" s="19"/>
      <c r="B117" s="20"/>
      <c r="C117" s="21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56"/>
      <c r="AE117" s="56"/>
      <c r="AF117" s="25"/>
      <c r="AG117" s="78"/>
      <c r="AH117" s="78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56"/>
      <c r="AZ117" s="56"/>
    </row>
    <row r="118" spans="1:52" ht="28.5" customHeight="1" thickBot="1">
      <c r="A118" s="32"/>
      <c r="B118" s="31"/>
      <c r="C118" s="39" t="s">
        <v>79</v>
      </c>
      <c r="D118" s="57" t="s">
        <v>0</v>
      </c>
      <c r="E118" s="57" t="s">
        <v>25</v>
      </c>
      <c r="F118" s="38" t="s">
        <v>45</v>
      </c>
      <c r="G118" s="57" t="s">
        <v>1</v>
      </c>
      <c r="H118" s="57" t="s">
        <v>26</v>
      </c>
      <c r="I118" s="38" t="s">
        <v>46</v>
      </c>
      <c r="J118" s="84" t="s">
        <v>57</v>
      </c>
      <c r="K118" s="57" t="s">
        <v>2</v>
      </c>
      <c r="L118" s="38" t="s">
        <v>27</v>
      </c>
      <c r="M118" s="38" t="s">
        <v>47</v>
      </c>
      <c r="N118" s="90" t="s">
        <v>58</v>
      </c>
      <c r="O118" s="57" t="s">
        <v>3</v>
      </c>
      <c r="P118" s="38" t="s">
        <v>30</v>
      </c>
      <c r="Q118" s="38" t="s">
        <v>48</v>
      </c>
      <c r="R118" s="90" t="s">
        <v>60</v>
      </c>
      <c r="S118" s="57" t="s">
        <v>4</v>
      </c>
      <c r="T118" s="38" t="s">
        <v>31</v>
      </c>
      <c r="U118" s="38" t="s">
        <v>49</v>
      </c>
      <c r="V118" s="84" t="s">
        <v>59</v>
      </c>
      <c r="W118" s="57" t="s">
        <v>5</v>
      </c>
      <c r="X118" s="82" t="s">
        <v>38</v>
      </c>
      <c r="Y118" s="82" t="s">
        <v>50</v>
      </c>
      <c r="Z118" s="90" t="s">
        <v>61</v>
      </c>
      <c r="AA118" s="90" t="s">
        <v>62</v>
      </c>
      <c r="AB118" s="57" t="s">
        <v>6</v>
      </c>
      <c r="AC118" s="84" t="s">
        <v>63</v>
      </c>
      <c r="AD118" s="82" t="s">
        <v>40</v>
      </c>
      <c r="AE118" s="82" t="s">
        <v>51</v>
      </c>
      <c r="AF118" s="72" t="s">
        <v>7</v>
      </c>
      <c r="AG118" s="81" t="s">
        <v>41</v>
      </c>
      <c r="AH118" s="81" t="s">
        <v>52</v>
      </c>
      <c r="AI118" s="84" t="s">
        <v>64</v>
      </c>
      <c r="AJ118" s="72" t="s">
        <v>8</v>
      </c>
      <c r="AK118" s="38" t="s">
        <v>42</v>
      </c>
      <c r="AL118" s="38" t="s">
        <v>53</v>
      </c>
      <c r="AM118" s="84" t="s">
        <v>65</v>
      </c>
      <c r="AN118" s="84" t="s">
        <v>66</v>
      </c>
      <c r="AO118" s="72" t="s">
        <v>9</v>
      </c>
      <c r="AP118" s="81" t="s">
        <v>43</v>
      </c>
      <c r="AQ118" s="81" t="s">
        <v>54</v>
      </c>
      <c r="AR118" s="84" t="s">
        <v>67</v>
      </c>
      <c r="AS118" s="72" t="s">
        <v>10</v>
      </c>
      <c r="AT118" s="81" t="s">
        <v>44</v>
      </c>
      <c r="AU118" s="81" t="s">
        <v>55</v>
      </c>
      <c r="AV118" s="84" t="s">
        <v>68</v>
      </c>
      <c r="AW118" s="75" t="s">
        <v>11</v>
      </c>
      <c r="AX118" s="91" t="s">
        <v>69</v>
      </c>
      <c r="AY118" s="73" t="s">
        <v>22</v>
      </c>
      <c r="AZ118" s="85" t="s">
        <v>36</v>
      </c>
    </row>
    <row r="119" spans="1:52" ht="12.75" hidden="1">
      <c r="A119" s="16">
        <v>1111</v>
      </c>
      <c r="B119" s="8">
        <v>4634</v>
      </c>
      <c r="C119" s="13" t="s">
        <v>12</v>
      </c>
      <c r="D119" s="50">
        <v>0</v>
      </c>
      <c r="E119" s="50"/>
      <c r="F119" s="50"/>
      <c r="G119" s="50">
        <v>0</v>
      </c>
      <c r="H119" s="23"/>
      <c r="I119" s="23"/>
      <c r="J119" s="23"/>
      <c r="K119" s="50">
        <v>0</v>
      </c>
      <c r="L119" s="50"/>
      <c r="M119" s="50"/>
      <c r="N119" s="23">
        <f aca="true" t="shared" si="246" ref="N119:N126">SUM(D119:K119)</f>
        <v>0</v>
      </c>
      <c r="O119" s="50">
        <v>430</v>
      </c>
      <c r="P119" s="50"/>
      <c r="Q119" s="50"/>
      <c r="R119" s="23">
        <f aca="true" t="shared" si="247" ref="R119:R127">SUM(N119:O119)</f>
        <v>430</v>
      </c>
      <c r="S119" s="50">
        <v>217</v>
      </c>
      <c r="T119" s="50"/>
      <c r="U119" s="50"/>
      <c r="V119" s="23"/>
      <c r="W119" s="50">
        <v>162</v>
      </c>
      <c r="X119" s="50"/>
      <c r="Y119" s="50"/>
      <c r="Z119" s="23">
        <f>SUM(O119,S119:W119)</f>
        <v>809</v>
      </c>
      <c r="AA119" s="23">
        <f aca="true" t="shared" si="248" ref="AA119:AA126">SUM(N119,Z119)</f>
        <v>809</v>
      </c>
      <c r="AB119" s="50">
        <v>97</v>
      </c>
      <c r="AC119" s="23"/>
      <c r="AD119" s="50"/>
      <c r="AE119" s="50"/>
      <c r="AF119" s="50">
        <v>1</v>
      </c>
      <c r="AG119" s="14"/>
      <c r="AH119" s="14"/>
      <c r="AI119" s="23">
        <f>SUM(AA119,AB119:AF119)</f>
        <v>907</v>
      </c>
      <c r="AJ119" s="50">
        <v>429</v>
      </c>
      <c r="AK119" s="50"/>
      <c r="AL119" s="50"/>
      <c r="AM119" s="23">
        <f aca="true" t="shared" si="249" ref="AM119:AM128">SUM(AB119,AF119,AJ119)</f>
        <v>527</v>
      </c>
      <c r="AN119" s="23">
        <f aca="true" t="shared" si="250" ref="AN119:AN128">SUM(N119+Z119+AM119)</f>
        <v>1336</v>
      </c>
      <c r="AO119" s="50">
        <v>105</v>
      </c>
      <c r="AP119" s="50"/>
      <c r="AQ119" s="50"/>
      <c r="AR119" s="23"/>
      <c r="AS119" s="50">
        <v>192</v>
      </c>
      <c r="AT119" s="50"/>
      <c r="AU119" s="50"/>
      <c r="AV119" s="23"/>
      <c r="AW119" s="51">
        <v>238</v>
      </c>
      <c r="AX119" s="23" t="e">
        <f>SUM(N119,Z119,AM119,#REF!)</f>
        <v>#REF!</v>
      </c>
      <c r="AY119" s="50"/>
      <c r="AZ119" s="50"/>
    </row>
    <row r="120" spans="1:52" ht="12.75" hidden="1">
      <c r="A120" s="16">
        <v>1111</v>
      </c>
      <c r="B120" s="8">
        <v>4634</v>
      </c>
      <c r="C120" s="7" t="s">
        <v>13</v>
      </c>
      <c r="D120" s="50">
        <v>215</v>
      </c>
      <c r="E120" s="50"/>
      <c r="F120" s="50"/>
      <c r="G120" s="50">
        <v>116</v>
      </c>
      <c r="H120" s="23"/>
      <c r="I120" s="23"/>
      <c r="J120" s="23"/>
      <c r="K120" s="50">
        <v>183</v>
      </c>
      <c r="L120" s="50"/>
      <c r="M120" s="50"/>
      <c r="N120" s="23">
        <f t="shared" si="246"/>
        <v>514</v>
      </c>
      <c r="O120" s="50">
        <v>115</v>
      </c>
      <c r="P120" s="50"/>
      <c r="Q120" s="50"/>
      <c r="R120" s="23">
        <f t="shared" si="247"/>
        <v>629</v>
      </c>
      <c r="S120" s="50">
        <v>150</v>
      </c>
      <c r="T120" s="50"/>
      <c r="U120" s="50"/>
      <c r="V120" s="23"/>
      <c r="W120" s="50">
        <v>200</v>
      </c>
      <c r="X120" s="50"/>
      <c r="Y120" s="50"/>
      <c r="Z120" s="23">
        <f>SUM(O120,S120:W120)</f>
        <v>465</v>
      </c>
      <c r="AA120" s="23">
        <f t="shared" si="248"/>
        <v>979</v>
      </c>
      <c r="AB120" s="50">
        <v>189</v>
      </c>
      <c r="AC120" s="23"/>
      <c r="AD120" s="50"/>
      <c r="AE120" s="50"/>
      <c r="AF120" s="50">
        <v>184</v>
      </c>
      <c r="AG120" s="14"/>
      <c r="AH120" s="14"/>
      <c r="AI120" s="23">
        <f>SUM(AA120,AB120:AF120)</f>
        <v>1352</v>
      </c>
      <c r="AJ120" s="50">
        <v>0</v>
      </c>
      <c r="AK120" s="50"/>
      <c r="AL120" s="50"/>
      <c r="AM120" s="23">
        <f t="shared" si="249"/>
        <v>373</v>
      </c>
      <c r="AN120" s="23">
        <f t="shared" si="250"/>
        <v>1352</v>
      </c>
      <c r="AO120" s="50">
        <v>224</v>
      </c>
      <c r="AP120" s="50"/>
      <c r="AQ120" s="50"/>
      <c r="AR120" s="23"/>
      <c r="AS120" s="50">
        <v>58</v>
      </c>
      <c r="AT120" s="50"/>
      <c r="AU120" s="50"/>
      <c r="AV120" s="23"/>
      <c r="AW120" s="51">
        <v>315</v>
      </c>
      <c r="AX120" s="23" t="e">
        <f>SUM(N120,Z120,AM120,#REF!)</f>
        <v>#REF!</v>
      </c>
      <c r="AY120" s="50"/>
      <c r="AZ120" s="50"/>
    </row>
    <row r="121" spans="1:52" ht="12.75" hidden="1">
      <c r="A121" s="16">
        <v>1111</v>
      </c>
      <c r="B121" s="8">
        <v>4634</v>
      </c>
      <c r="C121" s="3" t="s">
        <v>14</v>
      </c>
      <c r="D121" s="50">
        <v>252</v>
      </c>
      <c r="E121" s="50"/>
      <c r="F121" s="50"/>
      <c r="G121" s="50">
        <v>147</v>
      </c>
      <c r="H121" s="23"/>
      <c r="I121" s="23"/>
      <c r="J121" s="23"/>
      <c r="K121" s="50">
        <v>140</v>
      </c>
      <c r="L121" s="50"/>
      <c r="M121" s="50"/>
      <c r="N121" s="23">
        <f t="shared" si="246"/>
        <v>539</v>
      </c>
      <c r="O121" s="50">
        <v>112</v>
      </c>
      <c r="P121" s="50"/>
      <c r="Q121" s="50"/>
      <c r="R121" s="23">
        <f t="shared" si="247"/>
        <v>651</v>
      </c>
      <c r="S121" s="50">
        <v>31</v>
      </c>
      <c r="T121" s="50"/>
      <c r="U121" s="50"/>
      <c r="V121" s="23"/>
      <c r="W121" s="50">
        <v>325</v>
      </c>
      <c r="X121" s="50"/>
      <c r="Y121" s="50"/>
      <c r="Z121" s="23">
        <f>SUM(O121,S121:W121)</f>
        <v>468</v>
      </c>
      <c r="AA121" s="23">
        <f t="shared" si="248"/>
        <v>1007</v>
      </c>
      <c r="AB121" s="50">
        <v>186</v>
      </c>
      <c r="AC121" s="23"/>
      <c r="AD121" s="50"/>
      <c r="AE121" s="50"/>
      <c r="AF121" s="50">
        <v>179</v>
      </c>
      <c r="AG121" s="14"/>
      <c r="AH121" s="14"/>
      <c r="AI121" s="23">
        <f>SUM(AA121,AB121:AF121)</f>
        <v>1372</v>
      </c>
      <c r="AJ121" s="50">
        <v>144</v>
      </c>
      <c r="AK121" s="50"/>
      <c r="AL121" s="50"/>
      <c r="AM121" s="23">
        <f t="shared" si="249"/>
        <v>509</v>
      </c>
      <c r="AN121" s="23">
        <f t="shared" si="250"/>
        <v>1516</v>
      </c>
      <c r="AO121" s="50">
        <v>200</v>
      </c>
      <c r="AP121" s="50"/>
      <c r="AQ121" s="50"/>
      <c r="AR121" s="23"/>
      <c r="AS121" s="50">
        <v>183</v>
      </c>
      <c r="AT121" s="50"/>
      <c r="AU121" s="50"/>
      <c r="AV121" s="23"/>
      <c r="AW121" s="51">
        <v>232</v>
      </c>
      <c r="AX121" s="23" t="e">
        <f>SUM(N121,Z121,AM121,#REF!)</f>
        <v>#REF!</v>
      </c>
      <c r="AY121" s="50"/>
      <c r="AZ121" s="50"/>
    </row>
    <row r="122" spans="1:52" ht="12.75" hidden="1">
      <c r="A122" s="16">
        <v>1111</v>
      </c>
      <c r="B122" s="8">
        <v>4634</v>
      </c>
      <c r="C122" s="3" t="s">
        <v>16</v>
      </c>
      <c r="D122" s="50">
        <v>220</v>
      </c>
      <c r="E122" s="50"/>
      <c r="F122" s="50"/>
      <c r="G122" s="50">
        <v>165</v>
      </c>
      <c r="H122" s="23"/>
      <c r="I122" s="23"/>
      <c r="J122" s="23"/>
      <c r="K122" s="50">
        <v>163</v>
      </c>
      <c r="L122" s="50"/>
      <c r="M122" s="50"/>
      <c r="N122" s="23">
        <f t="shared" si="246"/>
        <v>548</v>
      </c>
      <c r="O122" s="50">
        <v>140</v>
      </c>
      <c r="P122" s="50"/>
      <c r="Q122" s="50"/>
      <c r="R122" s="23">
        <f t="shared" si="247"/>
        <v>688</v>
      </c>
      <c r="S122" s="50">
        <v>153</v>
      </c>
      <c r="T122" s="50"/>
      <c r="U122" s="50"/>
      <c r="V122" s="23"/>
      <c r="W122" s="50">
        <v>203</v>
      </c>
      <c r="X122" s="50"/>
      <c r="Y122" s="50"/>
      <c r="Z122" s="23">
        <f>SUM(O122,S122:W122)</f>
        <v>496</v>
      </c>
      <c r="AA122" s="23">
        <f t="shared" si="248"/>
        <v>1044</v>
      </c>
      <c r="AB122" s="50">
        <v>203</v>
      </c>
      <c r="AC122" s="23"/>
      <c r="AD122" s="50"/>
      <c r="AE122" s="50"/>
      <c r="AF122" s="50">
        <v>194</v>
      </c>
      <c r="AG122" s="14"/>
      <c r="AH122" s="14"/>
      <c r="AI122" s="23">
        <f>SUM(AA122,AB122:AF122)</f>
        <v>1441</v>
      </c>
      <c r="AJ122" s="50">
        <v>168</v>
      </c>
      <c r="AK122" s="50"/>
      <c r="AL122" s="50"/>
      <c r="AM122" s="23">
        <f t="shared" si="249"/>
        <v>565</v>
      </c>
      <c r="AN122" s="23">
        <f t="shared" si="250"/>
        <v>1609</v>
      </c>
      <c r="AO122" s="50">
        <v>183</v>
      </c>
      <c r="AP122" s="50"/>
      <c r="AQ122" s="50"/>
      <c r="AR122" s="23"/>
      <c r="AS122" s="50">
        <v>202</v>
      </c>
      <c r="AT122" s="50"/>
      <c r="AU122" s="50"/>
      <c r="AV122" s="23"/>
      <c r="AW122" s="51">
        <v>240</v>
      </c>
      <c r="AX122" s="23" t="e">
        <f>SUM(N122,Z122,AM122,#REF!)</f>
        <v>#REF!</v>
      </c>
      <c r="AY122" s="50"/>
      <c r="AZ122" s="50"/>
    </row>
    <row r="123" spans="1:52" ht="12.75" hidden="1">
      <c r="A123" s="16">
        <v>1111</v>
      </c>
      <c r="B123" s="8">
        <v>4634</v>
      </c>
      <c r="C123" s="3" t="s">
        <v>17</v>
      </c>
      <c r="D123" s="50">
        <v>247</v>
      </c>
      <c r="E123" s="50"/>
      <c r="F123" s="50"/>
      <c r="G123" s="50">
        <v>172</v>
      </c>
      <c r="H123" s="23"/>
      <c r="I123" s="23"/>
      <c r="J123" s="23"/>
      <c r="K123" s="50">
        <v>152</v>
      </c>
      <c r="L123" s="50"/>
      <c r="M123" s="50"/>
      <c r="N123" s="23">
        <f t="shared" si="246"/>
        <v>571</v>
      </c>
      <c r="O123" s="50">
        <v>136</v>
      </c>
      <c r="P123" s="50"/>
      <c r="Q123" s="50"/>
      <c r="R123" s="23">
        <f t="shared" si="247"/>
        <v>707</v>
      </c>
      <c r="S123" s="50">
        <v>158</v>
      </c>
      <c r="T123" s="50"/>
      <c r="U123" s="50"/>
      <c r="V123" s="23"/>
      <c r="W123" s="50">
        <v>194</v>
      </c>
      <c r="X123" s="50"/>
      <c r="Y123" s="50"/>
      <c r="Z123" s="23">
        <f>SUM(O123,S123:W123)</f>
        <v>488</v>
      </c>
      <c r="AA123" s="23">
        <f t="shared" si="248"/>
        <v>1059</v>
      </c>
      <c r="AB123" s="50">
        <v>189</v>
      </c>
      <c r="AC123" s="23">
        <f aca="true" t="shared" si="251" ref="AC123:AC128">SUM(AA123,AB123)</f>
        <v>1248</v>
      </c>
      <c r="AD123" s="50"/>
      <c r="AE123" s="50"/>
      <c r="AF123" s="50">
        <v>200</v>
      </c>
      <c r="AG123" s="14"/>
      <c r="AH123" s="14"/>
      <c r="AI123" s="23">
        <f>SUM(AA123,AB123:AF123)</f>
        <v>2696</v>
      </c>
      <c r="AJ123" s="50">
        <v>209</v>
      </c>
      <c r="AK123" s="50"/>
      <c r="AL123" s="50"/>
      <c r="AM123" s="23">
        <f t="shared" si="249"/>
        <v>598</v>
      </c>
      <c r="AN123" s="23">
        <f t="shared" si="250"/>
        <v>1657</v>
      </c>
      <c r="AO123" s="50">
        <v>196</v>
      </c>
      <c r="AP123" s="50"/>
      <c r="AQ123" s="50"/>
      <c r="AR123" s="23"/>
      <c r="AS123" s="50">
        <v>198</v>
      </c>
      <c r="AT123" s="50"/>
      <c r="AU123" s="50"/>
      <c r="AV123" s="23"/>
      <c r="AW123" s="51">
        <v>245</v>
      </c>
      <c r="AX123" s="23" t="e">
        <f>SUM(N123,Z123,AM123,#REF!)</f>
        <v>#REF!</v>
      </c>
      <c r="AY123" s="50"/>
      <c r="AZ123" s="50"/>
    </row>
    <row r="124" spans="1:52" ht="12.75" hidden="1">
      <c r="A124" s="6">
        <v>1111</v>
      </c>
      <c r="B124" s="8">
        <v>4634</v>
      </c>
      <c r="C124" s="3" t="s">
        <v>18</v>
      </c>
      <c r="D124" s="50">
        <v>264</v>
      </c>
      <c r="E124" s="50"/>
      <c r="F124" s="50"/>
      <c r="G124" s="50">
        <v>188</v>
      </c>
      <c r="H124" s="23"/>
      <c r="I124" s="23"/>
      <c r="J124" s="23"/>
      <c r="K124" s="50">
        <v>170</v>
      </c>
      <c r="L124" s="50"/>
      <c r="M124" s="50"/>
      <c r="N124" s="23">
        <f t="shared" si="246"/>
        <v>622</v>
      </c>
      <c r="O124" s="50">
        <v>163</v>
      </c>
      <c r="P124" s="50"/>
      <c r="Q124" s="50"/>
      <c r="R124" s="23">
        <f t="shared" si="247"/>
        <v>785</v>
      </c>
      <c r="S124" s="50">
        <v>183</v>
      </c>
      <c r="T124" s="50"/>
      <c r="U124" s="50"/>
      <c r="V124" s="23">
        <f>SUM(R124:S124)</f>
        <v>968</v>
      </c>
      <c r="W124" s="50">
        <v>239</v>
      </c>
      <c r="X124" s="50"/>
      <c r="Y124" s="50"/>
      <c r="Z124" s="23">
        <f aca="true" t="shared" si="252" ref="Z124:Z131">SUM(O124,S124,W124)</f>
        <v>585</v>
      </c>
      <c r="AA124" s="23">
        <f t="shared" si="248"/>
        <v>1207</v>
      </c>
      <c r="AB124" s="50">
        <v>198</v>
      </c>
      <c r="AC124" s="23">
        <f t="shared" si="251"/>
        <v>1405</v>
      </c>
      <c r="AD124" s="50"/>
      <c r="AE124" s="50"/>
      <c r="AF124" s="50">
        <v>241</v>
      </c>
      <c r="AG124" s="14"/>
      <c r="AH124" s="14"/>
      <c r="AI124" s="23">
        <f aca="true" t="shared" si="253" ref="AI124:AI131">AA124+AB124+AF124</f>
        <v>1646</v>
      </c>
      <c r="AJ124" s="50">
        <v>72</v>
      </c>
      <c r="AK124" s="50"/>
      <c r="AL124" s="50"/>
      <c r="AM124" s="23">
        <f t="shared" si="249"/>
        <v>511</v>
      </c>
      <c r="AN124" s="23">
        <f t="shared" si="250"/>
        <v>1718</v>
      </c>
      <c r="AO124" s="50">
        <v>289</v>
      </c>
      <c r="AP124" s="50"/>
      <c r="AQ124" s="50"/>
      <c r="AR124" s="23">
        <f aca="true" t="shared" si="254" ref="AR124:AR131">AN124+AO124</f>
        <v>2007</v>
      </c>
      <c r="AS124" s="50">
        <v>225</v>
      </c>
      <c r="AT124" s="50"/>
      <c r="AU124" s="50"/>
      <c r="AV124" s="23">
        <f aca="true" t="shared" si="255" ref="AV124:AV131">AR124+AS124</f>
        <v>2232</v>
      </c>
      <c r="AW124" s="51">
        <v>257</v>
      </c>
      <c r="AX124" s="23" t="e">
        <f>SUM(N124,Z124,AM124,#REF!)</f>
        <v>#REF!</v>
      </c>
      <c r="AY124" s="50">
        <v>2050</v>
      </c>
      <c r="AZ124" s="50">
        <v>2050</v>
      </c>
    </row>
    <row r="125" spans="1:52" ht="12.75" hidden="1">
      <c r="A125" s="6">
        <v>1111</v>
      </c>
      <c r="B125" s="8">
        <v>4634</v>
      </c>
      <c r="C125" s="3" t="s">
        <v>20</v>
      </c>
      <c r="D125" s="50">
        <v>340</v>
      </c>
      <c r="E125" s="50"/>
      <c r="F125" s="50"/>
      <c r="G125" s="50">
        <v>135</v>
      </c>
      <c r="H125" s="23"/>
      <c r="I125" s="23"/>
      <c r="J125" s="23"/>
      <c r="K125" s="50">
        <v>55</v>
      </c>
      <c r="L125" s="50"/>
      <c r="M125" s="50"/>
      <c r="N125" s="23">
        <f t="shared" si="246"/>
        <v>530</v>
      </c>
      <c r="O125" s="50">
        <v>233</v>
      </c>
      <c r="P125" s="50"/>
      <c r="Q125" s="50"/>
      <c r="R125" s="23">
        <f t="shared" si="247"/>
        <v>763</v>
      </c>
      <c r="S125" s="50">
        <v>159</v>
      </c>
      <c r="T125" s="50"/>
      <c r="U125" s="50"/>
      <c r="V125" s="23">
        <f>SUM(R125:S125)</f>
        <v>922</v>
      </c>
      <c r="W125" s="50">
        <v>183</v>
      </c>
      <c r="X125" s="50"/>
      <c r="Y125" s="50"/>
      <c r="Z125" s="23">
        <f t="shared" si="252"/>
        <v>575</v>
      </c>
      <c r="AA125" s="23">
        <f t="shared" si="248"/>
        <v>1105</v>
      </c>
      <c r="AB125" s="50">
        <v>206</v>
      </c>
      <c r="AC125" s="23">
        <f t="shared" si="251"/>
        <v>1311</v>
      </c>
      <c r="AD125" s="50"/>
      <c r="AE125" s="50"/>
      <c r="AF125" s="50">
        <v>197</v>
      </c>
      <c r="AG125" s="14"/>
      <c r="AH125" s="14"/>
      <c r="AI125" s="23">
        <f t="shared" si="253"/>
        <v>1508</v>
      </c>
      <c r="AJ125" s="50">
        <v>155</v>
      </c>
      <c r="AK125" s="50"/>
      <c r="AL125" s="50"/>
      <c r="AM125" s="23">
        <f t="shared" si="249"/>
        <v>558</v>
      </c>
      <c r="AN125" s="23">
        <f t="shared" si="250"/>
        <v>1663</v>
      </c>
      <c r="AO125" s="50">
        <v>188</v>
      </c>
      <c r="AP125" s="50"/>
      <c r="AQ125" s="50"/>
      <c r="AR125" s="23">
        <f t="shared" si="254"/>
        <v>1851</v>
      </c>
      <c r="AS125" s="50">
        <v>241</v>
      </c>
      <c r="AT125" s="50"/>
      <c r="AU125" s="50"/>
      <c r="AV125" s="23">
        <f t="shared" si="255"/>
        <v>2092</v>
      </c>
      <c r="AW125" s="51">
        <v>153</v>
      </c>
      <c r="AX125" s="23" t="e">
        <f>SUM(N125,Z125,AM125,#REF!)</f>
        <v>#REF!</v>
      </c>
      <c r="AY125" s="50">
        <v>2250</v>
      </c>
      <c r="AZ125" s="50">
        <v>2250</v>
      </c>
    </row>
    <row r="126" spans="1:52" ht="12.75" hidden="1">
      <c r="A126" s="6">
        <v>1111</v>
      </c>
      <c r="B126" s="8">
        <v>4634</v>
      </c>
      <c r="C126" s="3" t="s">
        <v>21</v>
      </c>
      <c r="D126" s="50">
        <f>290</f>
        <v>290</v>
      </c>
      <c r="E126" s="50"/>
      <c r="F126" s="50"/>
      <c r="G126" s="50">
        <v>150</v>
      </c>
      <c r="H126" s="23"/>
      <c r="I126" s="23"/>
      <c r="J126" s="23"/>
      <c r="K126" s="50">
        <v>154</v>
      </c>
      <c r="L126" s="50"/>
      <c r="M126" s="50"/>
      <c r="N126" s="23">
        <f t="shared" si="246"/>
        <v>594</v>
      </c>
      <c r="O126" s="50">
        <v>129</v>
      </c>
      <c r="P126" s="50"/>
      <c r="Q126" s="50"/>
      <c r="R126" s="23">
        <f t="shared" si="247"/>
        <v>723</v>
      </c>
      <c r="S126" s="50">
        <v>146</v>
      </c>
      <c r="T126" s="50"/>
      <c r="U126" s="50"/>
      <c r="V126" s="23">
        <f>SUM(R126:S126)</f>
        <v>869</v>
      </c>
      <c r="W126" s="50">
        <v>175</v>
      </c>
      <c r="X126" s="50"/>
      <c r="Y126" s="50"/>
      <c r="Z126" s="23">
        <f t="shared" si="252"/>
        <v>450</v>
      </c>
      <c r="AA126" s="23">
        <f t="shared" si="248"/>
        <v>1044</v>
      </c>
      <c r="AB126" s="50">
        <v>202</v>
      </c>
      <c r="AC126" s="23">
        <f t="shared" si="251"/>
        <v>1246</v>
      </c>
      <c r="AD126" s="52" t="e">
        <f>#REF!/12*7</f>
        <v>#REF!</v>
      </c>
      <c r="AE126" s="52"/>
      <c r="AF126" s="50">
        <v>170</v>
      </c>
      <c r="AG126" s="22" t="e">
        <f>#REF!/12*8</f>
        <v>#REF!</v>
      </c>
      <c r="AH126" s="22"/>
      <c r="AI126" s="23">
        <f t="shared" si="253"/>
        <v>1416</v>
      </c>
      <c r="AJ126" s="50">
        <v>143</v>
      </c>
      <c r="AK126" s="52" t="e">
        <f>#REF!/12*9</f>
        <v>#REF!</v>
      </c>
      <c r="AL126" s="52"/>
      <c r="AM126" s="23">
        <f t="shared" si="249"/>
        <v>515</v>
      </c>
      <c r="AN126" s="23">
        <f t="shared" si="250"/>
        <v>1559</v>
      </c>
      <c r="AO126" s="50">
        <v>178</v>
      </c>
      <c r="AP126" s="52" t="e">
        <f>#REF!/12*10</f>
        <v>#REF!</v>
      </c>
      <c r="AQ126" s="52"/>
      <c r="AR126" s="23">
        <f t="shared" si="254"/>
        <v>1737</v>
      </c>
      <c r="AS126" s="50">
        <v>176</v>
      </c>
      <c r="AT126" s="52" t="e">
        <f>#REF!/12*11</f>
        <v>#REF!</v>
      </c>
      <c r="AU126" s="52"/>
      <c r="AV126" s="23">
        <f t="shared" si="255"/>
        <v>1913</v>
      </c>
      <c r="AW126" s="51">
        <v>188</v>
      </c>
      <c r="AX126" s="23" t="e">
        <f>SUM(N126,Z126,AM126,#REF!)</f>
        <v>#REF!</v>
      </c>
      <c r="AY126" s="50">
        <v>2250</v>
      </c>
      <c r="AZ126" s="50">
        <v>2250</v>
      </c>
    </row>
    <row r="127" spans="1:52" ht="12.75" hidden="1">
      <c r="A127" s="6">
        <v>1111</v>
      </c>
      <c r="B127" s="8">
        <v>4634</v>
      </c>
      <c r="C127" s="15" t="s">
        <v>24</v>
      </c>
      <c r="D127" s="50">
        <v>283</v>
      </c>
      <c r="E127" s="50">
        <f aca="true" t="shared" si="256" ref="E127:E135">AY127/12*1</f>
        <v>178.16666666666666</v>
      </c>
      <c r="F127" s="50"/>
      <c r="G127" s="50">
        <v>166</v>
      </c>
      <c r="H127" s="50">
        <f aca="true" t="shared" si="257" ref="H127:H135">AY127/12*2</f>
        <v>356.3333333333333</v>
      </c>
      <c r="I127" s="50"/>
      <c r="J127" s="23"/>
      <c r="K127" s="50">
        <v>138</v>
      </c>
      <c r="L127" s="50">
        <f aca="true" t="shared" si="258" ref="L127:L135">AY127/12*3</f>
        <v>534.5</v>
      </c>
      <c r="M127" s="50"/>
      <c r="N127" s="23">
        <f aca="true" t="shared" si="259" ref="N127:N132">SUM(D127,G127,K127)</f>
        <v>587</v>
      </c>
      <c r="O127" s="50">
        <v>118</v>
      </c>
      <c r="P127" s="50">
        <f aca="true" t="shared" si="260" ref="P127:P135">AY127/12*4</f>
        <v>712.6666666666666</v>
      </c>
      <c r="Q127" s="50"/>
      <c r="R127" s="23">
        <f t="shared" si="247"/>
        <v>705</v>
      </c>
      <c r="S127" s="50">
        <v>137</v>
      </c>
      <c r="T127" s="50">
        <f aca="true" t="shared" si="261" ref="T127:T135">AY127/12*5</f>
        <v>890.8333333333333</v>
      </c>
      <c r="U127" s="50"/>
      <c r="V127" s="23">
        <f>SUM(R127:S127)</f>
        <v>842</v>
      </c>
      <c r="W127" s="50">
        <v>179</v>
      </c>
      <c r="X127" s="50">
        <f aca="true" t="shared" si="262" ref="X127:X135">AY127/12*6</f>
        <v>1069</v>
      </c>
      <c r="Y127" s="50"/>
      <c r="Z127" s="23">
        <f t="shared" si="252"/>
        <v>434</v>
      </c>
      <c r="AA127" s="23">
        <f aca="true" t="shared" si="263" ref="AA127:AA132">SUM(N127,Z127)</f>
        <v>1021</v>
      </c>
      <c r="AB127" s="50">
        <v>186</v>
      </c>
      <c r="AC127" s="23">
        <f t="shared" si="251"/>
        <v>1207</v>
      </c>
      <c r="AD127" s="52">
        <f aca="true" t="shared" si="264" ref="AD127:AD135">AY127/12*7</f>
        <v>1247.1666666666665</v>
      </c>
      <c r="AE127" s="52"/>
      <c r="AF127" s="50">
        <v>175</v>
      </c>
      <c r="AG127" s="22">
        <f aca="true" t="shared" si="265" ref="AG127:AG135">AY127/12*8</f>
        <v>1425.3333333333333</v>
      </c>
      <c r="AH127" s="22"/>
      <c r="AI127" s="23">
        <f t="shared" si="253"/>
        <v>1382</v>
      </c>
      <c r="AJ127" s="50">
        <v>218</v>
      </c>
      <c r="AK127" s="52">
        <f aca="true" t="shared" si="266" ref="AK127:AK135">AY127/12*9</f>
        <v>1603.5</v>
      </c>
      <c r="AL127" s="52"/>
      <c r="AM127" s="23">
        <f t="shared" si="249"/>
        <v>579</v>
      </c>
      <c r="AN127" s="23">
        <f t="shared" si="250"/>
        <v>1600</v>
      </c>
      <c r="AO127" s="50">
        <v>183</v>
      </c>
      <c r="AP127" s="52">
        <f aca="true" t="shared" si="267" ref="AP127:AP135">AY127/12*10</f>
        <v>1781.6666666666665</v>
      </c>
      <c r="AQ127" s="52"/>
      <c r="AR127" s="23">
        <f t="shared" si="254"/>
        <v>1783</v>
      </c>
      <c r="AS127" s="50">
        <v>183</v>
      </c>
      <c r="AT127" s="52">
        <f aca="true" t="shared" si="268" ref="AT127:AT135">AY127/12*11</f>
        <v>1959.8333333333333</v>
      </c>
      <c r="AU127" s="52"/>
      <c r="AV127" s="23">
        <f t="shared" si="255"/>
        <v>1966</v>
      </c>
      <c r="AW127" s="50">
        <v>192</v>
      </c>
      <c r="AX127" s="23" t="e">
        <f>SUM(N127,Z127,AM127,#REF!)</f>
        <v>#REF!</v>
      </c>
      <c r="AY127" s="50">
        <v>2138</v>
      </c>
      <c r="AZ127" s="50">
        <v>2138</v>
      </c>
    </row>
    <row r="128" spans="1:53" ht="12.75" hidden="1">
      <c r="A128" s="6">
        <v>1111</v>
      </c>
      <c r="B128" s="8">
        <v>4634</v>
      </c>
      <c r="C128" s="15" t="s">
        <v>32</v>
      </c>
      <c r="D128" s="50">
        <v>318</v>
      </c>
      <c r="E128" s="50">
        <f t="shared" si="256"/>
        <v>205.83333333333334</v>
      </c>
      <c r="F128" s="50"/>
      <c r="G128" s="50">
        <v>153</v>
      </c>
      <c r="H128" s="50">
        <f t="shared" si="257"/>
        <v>411.6666666666667</v>
      </c>
      <c r="I128" s="50"/>
      <c r="J128" s="23"/>
      <c r="K128" s="50">
        <v>154</v>
      </c>
      <c r="L128" s="50">
        <f t="shared" si="258"/>
        <v>617.5</v>
      </c>
      <c r="M128" s="50"/>
      <c r="N128" s="23">
        <f t="shared" si="259"/>
        <v>625</v>
      </c>
      <c r="O128" s="50">
        <v>131</v>
      </c>
      <c r="P128" s="50">
        <f t="shared" si="260"/>
        <v>823.3333333333334</v>
      </c>
      <c r="Q128" s="50"/>
      <c r="R128" s="23">
        <f>SUM(N128:O128)</f>
        <v>756</v>
      </c>
      <c r="S128" s="50">
        <v>149</v>
      </c>
      <c r="T128" s="50">
        <f t="shared" si="261"/>
        <v>1029.1666666666667</v>
      </c>
      <c r="U128" s="50"/>
      <c r="V128" s="23">
        <f>SUM(R128:S128)</f>
        <v>905</v>
      </c>
      <c r="W128" s="50">
        <v>188</v>
      </c>
      <c r="X128" s="50">
        <f t="shared" si="262"/>
        <v>1235</v>
      </c>
      <c r="Y128" s="50"/>
      <c r="Z128" s="23">
        <f t="shared" si="252"/>
        <v>468</v>
      </c>
      <c r="AA128" s="23">
        <f t="shared" si="263"/>
        <v>1093</v>
      </c>
      <c r="AB128" s="50">
        <v>222</v>
      </c>
      <c r="AC128" s="23">
        <f t="shared" si="251"/>
        <v>1315</v>
      </c>
      <c r="AD128" s="52">
        <f t="shared" si="264"/>
        <v>1440.8333333333335</v>
      </c>
      <c r="AE128" s="52"/>
      <c r="AF128" s="50">
        <v>192</v>
      </c>
      <c r="AG128" s="22">
        <f t="shared" si="265"/>
        <v>1646.6666666666667</v>
      </c>
      <c r="AH128" s="22"/>
      <c r="AI128" s="23">
        <f t="shared" si="253"/>
        <v>1507</v>
      </c>
      <c r="AJ128" s="50">
        <v>228</v>
      </c>
      <c r="AK128" s="52">
        <f t="shared" si="266"/>
        <v>1852.5</v>
      </c>
      <c r="AL128" s="52"/>
      <c r="AM128" s="23">
        <f t="shared" si="249"/>
        <v>642</v>
      </c>
      <c r="AN128" s="23">
        <f t="shared" si="250"/>
        <v>1735</v>
      </c>
      <c r="AO128" s="50">
        <v>193</v>
      </c>
      <c r="AP128" s="52">
        <f t="shared" si="267"/>
        <v>2058.3333333333335</v>
      </c>
      <c r="AQ128" s="52"/>
      <c r="AR128" s="23">
        <f t="shared" si="254"/>
        <v>1928</v>
      </c>
      <c r="AS128" s="50">
        <v>211</v>
      </c>
      <c r="AT128" s="52">
        <f t="shared" si="268"/>
        <v>2264.166666666667</v>
      </c>
      <c r="AU128" s="52"/>
      <c r="AV128" s="23">
        <f t="shared" si="255"/>
        <v>2139</v>
      </c>
      <c r="AW128" s="50">
        <v>183</v>
      </c>
      <c r="AX128" s="23" t="e">
        <f>SUM(N128,Z128,AM128,#REF!)</f>
        <v>#REF!</v>
      </c>
      <c r="AY128" s="50">
        <v>2470</v>
      </c>
      <c r="AZ128" s="50">
        <v>2470</v>
      </c>
      <c r="BA128" s="77"/>
    </row>
    <row r="129" spans="1:53" ht="12.75" hidden="1">
      <c r="A129" s="6">
        <v>1111</v>
      </c>
      <c r="B129" s="8">
        <v>4634</v>
      </c>
      <c r="C129" s="15" t="s">
        <v>33</v>
      </c>
      <c r="D129" s="50">
        <v>305</v>
      </c>
      <c r="E129" s="50">
        <f t="shared" si="256"/>
        <v>205.83333333333334</v>
      </c>
      <c r="F129" s="50"/>
      <c r="G129" s="50">
        <v>213</v>
      </c>
      <c r="H129" s="50">
        <f t="shared" si="257"/>
        <v>411.6666666666667</v>
      </c>
      <c r="I129" s="50"/>
      <c r="J129" s="23"/>
      <c r="K129" s="50">
        <v>164</v>
      </c>
      <c r="L129" s="50">
        <f t="shared" si="258"/>
        <v>617.5</v>
      </c>
      <c r="M129" s="50"/>
      <c r="N129" s="23">
        <f t="shared" si="259"/>
        <v>682</v>
      </c>
      <c r="O129" s="50">
        <v>135</v>
      </c>
      <c r="P129" s="50">
        <f t="shared" si="260"/>
        <v>823.3333333333334</v>
      </c>
      <c r="Q129" s="50"/>
      <c r="R129" s="23">
        <f aca="true" t="shared" si="269" ref="R129:R135">SUM(N129,O129)</f>
        <v>817</v>
      </c>
      <c r="S129" s="50">
        <v>157</v>
      </c>
      <c r="T129" s="50">
        <f t="shared" si="261"/>
        <v>1029.1666666666667</v>
      </c>
      <c r="U129" s="50"/>
      <c r="V129" s="23">
        <f aca="true" t="shared" si="270" ref="V129:V135">SUM(R129,S129)</f>
        <v>974</v>
      </c>
      <c r="W129" s="50">
        <v>200</v>
      </c>
      <c r="X129" s="50">
        <f t="shared" si="262"/>
        <v>1235</v>
      </c>
      <c r="Y129" s="50"/>
      <c r="Z129" s="23">
        <f t="shared" si="252"/>
        <v>492</v>
      </c>
      <c r="AA129" s="23">
        <f t="shared" si="263"/>
        <v>1174</v>
      </c>
      <c r="AB129" s="50">
        <v>193</v>
      </c>
      <c r="AC129" s="23">
        <f aca="true" t="shared" si="271" ref="AC129:AC135">SUM(AA129,AB129)</f>
        <v>1367</v>
      </c>
      <c r="AD129" s="52">
        <f t="shared" si="264"/>
        <v>1440.8333333333335</v>
      </c>
      <c r="AE129" s="52"/>
      <c r="AF129" s="50">
        <v>214</v>
      </c>
      <c r="AG129" s="22">
        <f t="shared" si="265"/>
        <v>1646.6666666666667</v>
      </c>
      <c r="AH129" s="22"/>
      <c r="AI129" s="23">
        <f t="shared" si="253"/>
        <v>1581</v>
      </c>
      <c r="AJ129" s="50">
        <v>103</v>
      </c>
      <c r="AK129" s="52">
        <f t="shared" si="266"/>
        <v>1852.5</v>
      </c>
      <c r="AL129" s="52"/>
      <c r="AM129" s="23">
        <f aca="true" t="shared" si="272" ref="AM129:AM135">SUM(AB129,AF129,AJ129)</f>
        <v>510</v>
      </c>
      <c r="AN129" s="23">
        <f aca="true" t="shared" si="273" ref="AN129:AN135">SUM(N129+Z129+AM129)</f>
        <v>1684</v>
      </c>
      <c r="AO129" s="50">
        <v>185</v>
      </c>
      <c r="AP129" s="52">
        <f t="shared" si="267"/>
        <v>2058.3333333333335</v>
      </c>
      <c r="AQ129" s="52"/>
      <c r="AR129" s="23">
        <f t="shared" si="254"/>
        <v>1869</v>
      </c>
      <c r="AS129" s="50">
        <v>193</v>
      </c>
      <c r="AT129" s="52">
        <f t="shared" si="268"/>
        <v>2264.166666666667</v>
      </c>
      <c r="AU129" s="52"/>
      <c r="AV129" s="23">
        <f t="shared" si="255"/>
        <v>2062</v>
      </c>
      <c r="AW129" s="50">
        <v>184</v>
      </c>
      <c r="AX129" s="23" t="e">
        <f>SUM(N129,Z129,AM129,#REF!)</f>
        <v>#REF!</v>
      </c>
      <c r="AY129" s="50">
        <v>2470</v>
      </c>
      <c r="AZ129" s="50">
        <v>2470</v>
      </c>
      <c r="BA129" s="77"/>
    </row>
    <row r="130" spans="1:53" ht="12.75" hidden="1">
      <c r="A130" s="6">
        <v>1111</v>
      </c>
      <c r="B130" s="8">
        <v>4634</v>
      </c>
      <c r="C130" s="15" t="s">
        <v>34</v>
      </c>
      <c r="D130" s="50">
        <v>317</v>
      </c>
      <c r="E130" s="50">
        <f t="shared" si="256"/>
        <v>208.33333333333334</v>
      </c>
      <c r="F130" s="50">
        <f aca="true" t="shared" si="274" ref="F130:F135">AZ130/12*1</f>
        <v>208.33333333333334</v>
      </c>
      <c r="G130" s="50">
        <v>183</v>
      </c>
      <c r="H130" s="50">
        <f t="shared" si="257"/>
        <v>416.6666666666667</v>
      </c>
      <c r="I130" s="50">
        <f aca="true" t="shared" si="275" ref="I130:I135">AZ130/12*2</f>
        <v>416.6666666666667</v>
      </c>
      <c r="J130" s="23">
        <f aca="true" t="shared" si="276" ref="J130:J135">D130+G130</f>
        <v>500</v>
      </c>
      <c r="K130" s="50">
        <v>162</v>
      </c>
      <c r="L130" s="50">
        <f t="shared" si="258"/>
        <v>625</v>
      </c>
      <c r="M130" s="50">
        <f aca="true" t="shared" si="277" ref="M130:M135">AZ130/12*3</f>
        <v>625</v>
      </c>
      <c r="N130" s="23">
        <f t="shared" si="259"/>
        <v>662</v>
      </c>
      <c r="O130" s="50">
        <v>127</v>
      </c>
      <c r="P130" s="50">
        <f t="shared" si="260"/>
        <v>833.3333333333334</v>
      </c>
      <c r="Q130" s="50">
        <f aca="true" t="shared" si="278" ref="Q130:Q135">AZ130/12*4</f>
        <v>833.3333333333334</v>
      </c>
      <c r="R130" s="23">
        <f t="shared" si="269"/>
        <v>789</v>
      </c>
      <c r="S130" s="50">
        <v>118</v>
      </c>
      <c r="T130" s="50">
        <f t="shared" si="261"/>
        <v>1041.6666666666667</v>
      </c>
      <c r="U130" s="50">
        <f aca="true" t="shared" si="279" ref="U130:U135">AZ130/12*5</f>
        <v>1041.6666666666667</v>
      </c>
      <c r="V130" s="23">
        <f t="shared" si="270"/>
        <v>907</v>
      </c>
      <c r="W130" s="50">
        <v>194</v>
      </c>
      <c r="X130" s="50">
        <f t="shared" si="262"/>
        <v>1250</v>
      </c>
      <c r="Y130" s="50">
        <f aca="true" t="shared" si="280" ref="Y130:Y135">AZ130/12*6</f>
        <v>1250</v>
      </c>
      <c r="Z130" s="23">
        <f t="shared" si="252"/>
        <v>439</v>
      </c>
      <c r="AA130" s="23">
        <f t="shared" si="263"/>
        <v>1101</v>
      </c>
      <c r="AB130" s="50">
        <v>209</v>
      </c>
      <c r="AC130" s="23">
        <f t="shared" si="271"/>
        <v>1310</v>
      </c>
      <c r="AD130" s="52">
        <f t="shared" si="264"/>
        <v>1458.3333333333335</v>
      </c>
      <c r="AE130" s="52">
        <f aca="true" t="shared" si="281" ref="AE130:AE135">AZ130/12*7</f>
        <v>1458.3333333333335</v>
      </c>
      <c r="AF130" s="50">
        <v>209</v>
      </c>
      <c r="AG130" s="22">
        <f t="shared" si="265"/>
        <v>1666.6666666666667</v>
      </c>
      <c r="AH130" s="22">
        <f aca="true" t="shared" si="282" ref="AH130:AH135">AZ130/12*8</f>
        <v>1666.6666666666667</v>
      </c>
      <c r="AI130" s="23">
        <f t="shared" si="253"/>
        <v>1519</v>
      </c>
      <c r="AJ130" s="50">
        <v>78</v>
      </c>
      <c r="AK130" s="52">
        <f t="shared" si="266"/>
        <v>1875</v>
      </c>
      <c r="AL130" s="52">
        <f aca="true" t="shared" si="283" ref="AL130:AL135">AZ130/12*9</f>
        <v>1875</v>
      </c>
      <c r="AM130" s="23">
        <f t="shared" si="272"/>
        <v>496</v>
      </c>
      <c r="AN130" s="23">
        <f t="shared" si="273"/>
        <v>1597</v>
      </c>
      <c r="AO130" s="50">
        <v>189</v>
      </c>
      <c r="AP130" s="52">
        <f t="shared" si="267"/>
        <v>2083.3333333333335</v>
      </c>
      <c r="AQ130" s="52">
        <f aca="true" t="shared" si="284" ref="AQ130:AQ135">AZ130/12*10</f>
        <v>2083.3333333333335</v>
      </c>
      <c r="AR130" s="23">
        <f t="shared" si="254"/>
        <v>1786</v>
      </c>
      <c r="AS130" s="50">
        <v>191</v>
      </c>
      <c r="AT130" s="52">
        <f t="shared" si="268"/>
        <v>2291.666666666667</v>
      </c>
      <c r="AU130" s="52">
        <f aca="true" t="shared" si="285" ref="AU130:AU135">AZ130/12*11</f>
        <v>2291.666666666667</v>
      </c>
      <c r="AV130" s="23">
        <f t="shared" si="255"/>
        <v>1977</v>
      </c>
      <c r="AW130" s="50">
        <v>208</v>
      </c>
      <c r="AX130" s="23">
        <f aca="true" t="shared" si="286" ref="AX130:AX135">SUM(N130,Z130,AM130,AO130,AS130,AW130)</f>
        <v>2185</v>
      </c>
      <c r="AY130" s="50">
        <v>2500</v>
      </c>
      <c r="AZ130" s="50">
        <v>2500</v>
      </c>
      <c r="BA130" s="77"/>
    </row>
    <row r="131" spans="1:53" ht="12.75" hidden="1">
      <c r="A131" s="6">
        <v>1111</v>
      </c>
      <c r="B131" s="8">
        <v>4634</v>
      </c>
      <c r="C131" s="15" t="s">
        <v>35</v>
      </c>
      <c r="D131" s="50">
        <v>226</v>
      </c>
      <c r="E131" s="50">
        <f t="shared" si="256"/>
        <v>191.66666666666666</v>
      </c>
      <c r="F131" s="50">
        <f t="shared" si="274"/>
        <v>191.66666666666666</v>
      </c>
      <c r="G131" s="50">
        <v>197</v>
      </c>
      <c r="H131" s="50">
        <f t="shared" si="257"/>
        <v>383.3333333333333</v>
      </c>
      <c r="I131" s="50">
        <f t="shared" si="275"/>
        <v>383.3333333333333</v>
      </c>
      <c r="J131" s="23">
        <f t="shared" si="276"/>
        <v>423</v>
      </c>
      <c r="K131" s="50">
        <v>161</v>
      </c>
      <c r="L131" s="50">
        <f t="shared" si="258"/>
        <v>575</v>
      </c>
      <c r="M131" s="50">
        <f t="shared" si="277"/>
        <v>575</v>
      </c>
      <c r="N131" s="23">
        <f t="shared" si="259"/>
        <v>584</v>
      </c>
      <c r="O131" s="50">
        <v>147</v>
      </c>
      <c r="P131" s="50">
        <f t="shared" si="260"/>
        <v>766.6666666666666</v>
      </c>
      <c r="Q131" s="50">
        <f t="shared" si="278"/>
        <v>766.6666666666666</v>
      </c>
      <c r="R131" s="23">
        <f t="shared" si="269"/>
        <v>731</v>
      </c>
      <c r="S131" s="50">
        <v>169</v>
      </c>
      <c r="T131" s="50">
        <f t="shared" si="261"/>
        <v>958.3333333333333</v>
      </c>
      <c r="U131" s="50">
        <f t="shared" si="279"/>
        <v>958.3333333333333</v>
      </c>
      <c r="V131" s="23">
        <f t="shared" si="270"/>
        <v>900</v>
      </c>
      <c r="W131" s="50">
        <v>184</v>
      </c>
      <c r="X131" s="50">
        <f t="shared" si="262"/>
        <v>1150</v>
      </c>
      <c r="Y131" s="50">
        <f t="shared" si="280"/>
        <v>1150</v>
      </c>
      <c r="Z131" s="23">
        <f t="shared" si="252"/>
        <v>500</v>
      </c>
      <c r="AA131" s="23">
        <f t="shared" si="263"/>
        <v>1084</v>
      </c>
      <c r="AB131" s="50">
        <v>211</v>
      </c>
      <c r="AC131" s="23">
        <f t="shared" si="271"/>
        <v>1295</v>
      </c>
      <c r="AD131" s="52">
        <f t="shared" si="264"/>
        <v>1341.6666666666665</v>
      </c>
      <c r="AE131" s="52">
        <f t="shared" si="281"/>
        <v>1341.6666666666665</v>
      </c>
      <c r="AF131" s="50">
        <v>200</v>
      </c>
      <c r="AG131" s="22">
        <f t="shared" si="265"/>
        <v>1533.3333333333333</v>
      </c>
      <c r="AH131" s="22">
        <f t="shared" si="282"/>
        <v>1533.3333333333333</v>
      </c>
      <c r="AI131" s="23">
        <f t="shared" si="253"/>
        <v>1495</v>
      </c>
      <c r="AJ131" s="50">
        <v>134</v>
      </c>
      <c r="AK131" s="52">
        <f t="shared" si="266"/>
        <v>1725</v>
      </c>
      <c r="AL131" s="52">
        <f t="shared" si="283"/>
        <v>1725</v>
      </c>
      <c r="AM131" s="23">
        <f t="shared" si="272"/>
        <v>545</v>
      </c>
      <c r="AN131" s="23">
        <f t="shared" si="273"/>
        <v>1629</v>
      </c>
      <c r="AO131" s="50">
        <v>185</v>
      </c>
      <c r="AP131" s="52">
        <f t="shared" si="267"/>
        <v>1916.6666666666665</v>
      </c>
      <c r="AQ131" s="52">
        <f t="shared" si="284"/>
        <v>1916.6666666666665</v>
      </c>
      <c r="AR131" s="23">
        <f t="shared" si="254"/>
        <v>1814</v>
      </c>
      <c r="AS131" s="50">
        <v>181</v>
      </c>
      <c r="AT131" s="52">
        <f t="shared" si="268"/>
        <v>2108.333333333333</v>
      </c>
      <c r="AU131" s="52">
        <f t="shared" si="285"/>
        <v>2108.333333333333</v>
      </c>
      <c r="AV131" s="23">
        <f t="shared" si="255"/>
        <v>1995</v>
      </c>
      <c r="AW131" s="50">
        <v>219</v>
      </c>
      <c r="AX131" s="23">
        <f t="shared" si="286"/>
        <v>2214</v>
      </c>
      <c r="AY131" s="50">
        <v>2300</v>
      </c>
      <c r="AZ131" s="50">
        <v>2300</v>
      </c>
      <c r="BA131" s="77"/>
    </row>
    <row r="132" spans="1:53" ht="12.75" hidden="1">
      <c r="A132" s="6">
        <v>1111</v>
      </c>
      <c r="B132" s="8">
        <v>4634</v>
      </c>
      <c r="C132" s="3" t="s">
        <v>37</v>
      </c>
      <c r="D132" s="50">
        <v>223</v>
      </c>
      <c r="E132" s="50">
        <f t="shared" si="256"/>
        <v>183.33333333333334</v>
      </c>
      <c r="F132" s="50">
        <f t="shared" si="274"/>
        <v>183.33333333333334</v>
      </c>
      <c r="G132" s="50">
        <v>188</v>
      </c>
      <c r="H132" s="50">
        <f t="shared" si="257"/>
        <v>366.6666666666667</v>
      </c>
      <c r="I132" s="50">
        <f t="shared" si="275"/>
        <v>366.6666666666667</v>
      </c>
      <c r="J132" s="23">
        <f t="shared" si="276"/>
        <v>411</v>
      </c>
      <c r="K132" s="50">
        <v>159</v>
      </c>
      <c r="L132" s="50">
        <f t="shared" si="258"/>
        <v>550</v>
      </c>
      <c r="M132" s="50">
        <f t="shared" si="277"/>
        <v>550</v>
      </c>
      <c r="N132" s="23">
        <f t="shared" si="259"/>
        <v>570</v>
      </c>
      <c r="O132" s="50">
        <v>138</v>
      </c>
      <c r="P132" s="50">
        <f t="shared" si="260"/>
        <v>733.3333333333334</v>
      </c>
      <c r="Q132" s="50">
        <f t="shared" si="278"/>
        <v>733.3333333333334</v>
      </c>
      <c r="R132" s="23">
        <f t="shared" si="269"/>
        <v>708</v>
      </c>
      <c r="S132" s="50">
        <v>162</v>
      </c>
      <c r="T132" s="50">
        <f t="shared" si="261"/>
        <v>916.6666666666667</v>
      </c>
      <c r="U132" s="50">
        <f t="shared" si="279"/>
        <v>916.6666666666667</v>
      </c>
      <c r="V132" s="23">
        <f t="shared" si="270"/>
        <v>870</v>
      </c>
      <c r="W132" s="50">
        <v>192</v>
      </c>
      <c r="X132" s="50">
        <f t="shared" si="262"/>
        <v>1100</v>
      </c>
      <c r="Y132" s="50">
        <f t="shared" si="280"/>
        <v>1100</v>
      </c>
      <c r="Z132" s="23">
        <f>SUM(O132,S132,W132)</f>
        <v>492</v>
      </c>
      <c r="AA132" s="23">
        <f t="shared" si="263"/>
        <v>1062</v>
      </c>
      <c r="AB132" s="50">
        <v>210</v>
      </c>
      <c r="AC132" s="23">
        <f t="shared" si="271"/>
        <v>1272</v>
      </c>
      <c r="AD132" s="52">
        <f t="shared" si="264"/>
        <v>1283.3333333333335</v>
      </c>
      <c r="AE132" s="52">
        <f t="shared" si="281"/>
        <v>1283.3333333333335</v>
      </c>
      <c r="AF132" s="50">
        <v>190</v>
      </c>
      <c r="AG132" s="22">
        <f t="shared" si="265"/>
        <v>1466.6666666666667</v>
      </c>
      <c r="AH132" s="22">
        <f t="shared" si="282"/>
        <v>1466.6666666666667</v>
      </c>
      <c r="AI132" s="23">
        <f>AC132+AF132</f>
        <v>1462</v>
      </c>
      <c r="AJ132" s="50">
        <v>144</v>
      </c>
      <c r="AK132" s="52">
        <f t="shared" si="266"/>
        <v>1650</v>
      </c>
      <c r="AL132" s="52">
        <f t="shared" si="283"/>
        <v>1650</v>
      </c>
      <c r="AM132" s="23">
        <f t="shared" si="272"/>
        <v>544</v>
      </c>
      <c r="AN132" s="23">
        <f t="shared" si="273"/>
        <v>1606</v>
      </c>
      <c r="AO132" s="50">
        <v>186</v>
      </c>
      <c r="AP132" s="52">
        <f t="shared" si="267"/>
        <v>1833.3333333333335</v>
      </c>
      <c r="AQ132" s="52">
        <f t="shared" si="284"/>
        <v>1833.3333333333335</v>
      </c>
      <c r="AR132" s="23">
        <f>AN132+AO132</f>
        <v>1792</v>
      </c>
      <c r="AS132" s="50">
        <v>181</v>
      </c>
      <c r="AT132" s="52">
        <f t="shared" si="268"/>
        <v>2016.6666666666667</v>
      </c>
      <c r="AU132" s="52">
        <f t="shared" si="285"/>
        <v>2016.6666666666667</v>
      </c>
      <c r="AV132" s="23">
        <f>AR132+AS132</f>
        <v>1973</v>
      </c>
      <c r="AW132" s="50">
        <v>237</v>
      </c>
      <c r="AX132" s="23">
        <f t="shared" si="286"/>
        <v>2210</v>
      </c>
      <c r="AY132" s="50">
        <v>2200</v>
      </c>
      <c r="AZ132" s="50">
        <v>2200</v>
      </c>
      <c r="BA132" s="77"/>
    </row>
    <row r="133" spans="1:53" ht="12.75">
      <c r="A133" s="6">
        <v>1111</v>
      </c>
      <c r="B133" s="8">
        <v>4634</v>
      </c>
      <c r="C133" s="29" t="s">
        <v>71</v>
      </c>
      <c r="D133" s="50">
        <v>230</v>
      </c>
      <c r="E133" s="50">
        <f t="shared" si="256"/>
        <v>183.33333333333334</v>
      </c>
      <c r="F133" s="50">
        <f t="shared" si="274"/>
        <v>183.33333333333334</v>
      </c>
      <c r="G133" s="50">
        <v>198</v>
      </c>
      <c r="H133" s="50">
        <f t="shared" si="257"/>
        <v>366.6666666666667</v>
      </c>
      <c r="I133" s="50">
        <f t="shared" si="275"/>
        <v>366.6666666666667</v>
      </c>
      <c r="J133" s="23">
        <f t="shared" si="276"/>
        <v>428</v>
      </c>
      <c r="K133" s="50">
        <v>171</v>
      </c>
      <c r="L133" s="50">
        <f t="shared" si="258"/>
        <v>550</v>
      </c>
      <c r="M133" s="50">
        <f t="shared" si="277"/>
        <v>550</v>
      </c>
      <c r="N133" s="23">
        <f>SUM(D133,G133,K133)</f>
        <v>599</v>
      </c>
      <c r="O133" s="50">
        <v>152</v>
      </c>
      <c r="P133" s="50">
        <f t="shared" si="260"/>
        <v>733.3333333333334</v>
      </c>
      <c r="Q133" s="50">
        <f t="shared" si="278"/>
        <v>733.3333333333334</v>
      </c>
      <c r="R133" s="23">
        <f t="shared" si="269"/>
        <v>751</v>
      </c>
      <c r="S133" s="50">
        <f>55+116</f>
        <v>171</v>
      </c>
      <c r="T133" s="50">
        <f t="shared" si="261"/>
        <v>916.6666666666667</v>
      </c>
      <c r="U133" s="50">
        <f t="shared" si="279"/>
        <v>916.6666666666667</v>
      </c>
      <c r="V133" s="23">
        <f t="shared" si="270"/>
        <v>922</v>
      </c>
      <c r="W133" s="50">
        <v>214</v>
      </c>
      <c r="X133" s="50">
        <f t="shared" si="262"/>
        <v>1100</v>
      </c>
      <c r="Y133" s="50">
        <f t="shared" si="280"/>
        <v>1100</v>
      </c>
      <c r="Z133" s="23">
        <f>SUM(O133,S133,W133)</f>
        <v>537</v>
      </c>
      <c r="AA133" s="23">
        <f>SUM(N133,Z133)</f>
        <v>1136</v>
      </c>
      <c r="AB133" s="50">
        <v>218</v>
      </c>
      <c r="AC133" s="23">
        <f t="shared" si="271"/>
        <v>1354</v>
      </c>
      <c r="AD133" s="52">
        <f t="shared" si="264"/>
        <v>1283.3333333333335</v>
      </c>
      <c r="AE133" s="52">
        <f t="shared" si="281"/>
        <v>1283.3333333333335</v>
      </c>
      <c r="AF133" s="50">
        <v>202</v>
      </c>
      <c r="AG133" s="22">
        <f t="shared" si="265"/>
        <v>1466.6666666666667</v>
      </c>
      <c r="AH133" s="22">
        <f t="shared" si="282"/>
        <v>1466.6666666666667</v>
      </c>
      <c r="AI133" s="23">
        <f>AC133+AF133</f>
        <v>1556</v>
      </c>
      <c r="AJ133" s="50">
        <v>159</v>
      </c>
      <c r="AK133" s="52">
        <f t="shared" si="266"/>
        <v>1650</v>
      </c>
      <c r="AL133" s="52">
        <f t="shared" si="283"/>
        <v>1650</v>
      </c>
      <c r="AM133" s="23">
        <f t="shared" si="272"/>
        <v>579</v>
      </c>
      <c r="AN133" s="23">
        <f t="shared" si="273"/>
        <v>1715</v>
      </c>
      <c r="AO133" s="50">
        <v>192</v>
      </c>
      <c r="AP133" s="52">
        <f t="shared" si="267"/>
        <v>1833.3333333333335</v>
      </c>
      <c r="AQ133" s="52">
        <f t="shared" si="284"/>
        <v>1833.3333333333335</v>
      </c>
      <c r="AR133" s="23">
        <f>AN133+AO133</f>
        <v>1907</v>
      </c>
      <c r="AS133" s="50">
        <v>209</v>
      </c>
      <c r="AT133" s="52">
        <f t="shared" si="268"/>
        <v>2016.6666666666667</v>
      </c>
      <c r="AU133" s="52">
        <f t="shared" si="285"/>
        <v>2016.6666666666667</v>
      </c>
      <c r="AV133" s="23">
        <f>AR133+AS133</f>
        <v>2116</v>
      </c>
      <c r="AW133" s="50">
        <v>242</v>
      </c>
      <c r="AX133" s="23">
        <f t="shared" si="286"/>
        <v>2358</v>
      </c>
      <c r="AY133" s="50">
        <v>2200</v>
      </c>
      <c r="AZ133" s="50">
        <v>2200</v>
      </c>
      <c r="BA133" s="77"/>
    </row>
    <row r="134" spans="1:53" ht="12.75">
      <c r="A134" s="6">
        <v>1111</v>
      </c>
      <c r="B134" s="8">
        <v>4634</v>
      </c>
      <c r="C134" s="3" t="s">
        <v>74</v>
      </c>
      <c r="D134" s="50">
        <v>224</v>
      </c>
      <c r="E134" s="50">
        <f t="shared" si="256"/>
        <v>191.66666666666666</v>
      </c>
      <c r="F134" s="50">
        <f t="shared" si="274"/>
        <v>191.66666666666666</v>
      </c>
      <c r="G134" s="50">
        <v>227</v>
      </c>
      <c r="H134" s="50">
        <f t="shared" si="257"/>
        <v>383.3333333333333</v>
      </c>
      <c r="I134" s="50">
        <f t="shared" si="275"/>
        <v>383.3333333333333</v>
      </c>
      <c r="J134" s="23">
        <f t="shared" si="276"/>
        <v>451</v>
      </c>
      <c r="K134" s="50">
        <v>184</v>
      </c>
      <c r="L134" s="50">
        <f t="shared" si="258"/>
        <v>575</v>
      </c>
      <c r="M134" s="50">
        <f t="shared" si="277"/>
        <v>575</v>
      </c>
      <c r="N134" s="23">
        <f>SUM(D134,G134,K134)</f>
        <v>635</v>
      </c>
      <c r="O134" s="50">
        <v>162</v>
      </c>
      <c r="P134" s="50">
        <f t="shared" si="260"/>
        <v>766.6666666666666</v>
      </c>
      <c r="Q134" s="50">
        <f t="shared" si="278"/>
        <v>766.6666666666666</v>
      </c>
      <c r="R134" s="23">
        <f t="shared" si="269"/>
        <v>797</v>
      </c>
      <c r="S134" s="50">
        <v>200</v>
      </c>
      <c r="T134" s="50">
        <f t="shared" si="261"/>
        <v>958.3333333333333</v>
      </c>
      <c r="U134" s="50">
        <f t="shared" si="279"/>
        <v>958.3333333333333</v>
      </c>
      <c r="V134" s="23">
        <f t="shared" si="270"/>
        <v>997</v>
      </c>
      <c r="W134" s="50">
        <v>236</v>
      </c>
      <c r="X134" s="50">
        <f t="shared" si="262"/>
        <v>1150</v>
      </c>
      <c r="Y134" s="50">
        <f t="shared" si="280"/>
        <v>1150</v>
      </c>
      <c r="Z134" s="23">
        <f>SUM(O134,S134,W134)</f>
        <v>598</v>
      </c>
      <c r="AA134" s="23">
        <f>SUM(N134,Z134)</f>
        <v>1233</v>
      </c>
      <c r="AB134" s="50">
        <v>230</v>
      </c>
      <c r="AC134" s="23">
        <f t="shared" si="271"/>
        <v>1463</v>
      </c>
      <c r="AD134" s="50">
        <f t="shared" si="264"/>
        <v>1341.6666666666665</v>
      </c>
      <c r="AE134" s="50">
        <f t="shared" si="281"/>
        <v>1341.6666666666665</v>
      </c>
      <c r="AF134" s="50">
        <v>235</v>
      </c>
      <c r="AG134" s="14">
        <f t="shared" si="265"/>
        <v>1533.3333333333333</v>
      </c>
      <c r="AH134" s="14">
        <f t="shared" si="282"/>
        <v>1533.3333333333333</v>
      </c>
      <c r="AI134" s="23">
        <f>AC134+AF134</f>
        <v>1698</v>
      </c>
      <c r="AJ134" s="50">
        <v>465</v>
      </c>
      <c r="AK134" s="50">
        <f t="shared" si="266"/>
        <v>1725</v>
      </c>
      <c r="AL134" s="50">
        <f t="shared" si="283"/>
        <v>1725</v>
      </c>
      <c r="AM134" s="23">
        <f t="shared" si="272"/>
        <v>930</v>
      </c>
      <c r="AN134" s="23">
        <f t="shared" si="273"/>
        <v>2163</v>
      </c>
      <c r="AO134" s="50">
        <v>237</v>
      </c>
      <c r="AP134" s="50">
        <f t="shared" si="267"/>
        <v>1916.6666666666665</v>
      </c>
      <c r="AQ134" s="50">
        <f t="shared" si="284"/>
        <v>1916.6666666666665</v>
      </c>
      <c r="AR134" s="23">
        <f>AN134+AO134</f>
        <v>2400</v>
      </c>
      <c r="AS134" s="50">
        <v>281</v>
      </c>
      <c r="AT134" s="50">
        <f t="shared" si="268"/>
        <v>2108.333333333333</v>
      </c>
      <c r="AU134" s="50">
        <f t="shared" si="285"/>
        <v>2108.333333333333</v>
      </c>
      <c r="AV134" s="23">
        <f>AR134+AS134</f>
        <v>2681</v>
      </c>
      <c r="AW134" s="50">
        <v>310</v>
      </c>
      <c r="AX134" s="23">
        <f t="shared" si="286"/>
        <v>2991</v>
      </c>
      <c r="AY134" s="50">
        <v>2300</v>
      </c>
      <c r="AZ134" s="50">
        <v>2300</v>
      </c>
      <c r="BA134" s="77"/>
    </row>
    <row r="135" spans="1:53" ht="12.75">
      <c r="A135" s="6">
        <v>1111</v>
      </c>
      <c r="B135" s="8">
        <v>4634</v>
      </c>
      <c r="C135" s="3" t="s">
        <v>82</v>
      </c>
      <c r="D135" s="50">
        <v>295</v>
      </c>
      <c r="E135" s="50">
        <f t="shared" si="256"/>
        <v>191.66666666666666</v>
      </c>
      <c r="F135" s="50">
        <f t="shared" si="274"/>
        <v>191.66666666666666</v>
      </c>
      <c r="G135" s="50">
        <v>289</v>
      </c>
      <c r="H135" s="50">
        <f t="shared" si="257"/>
        <v>383.3333333333333</v>
      </c>
      <c r="I135" s="50">
        <f t="shared" si="275"/>
        <v>383.3333333333333</v>
      </c>
      <c r="J135" s="23">
        <f t="shared" si="276"/>
        <v>584</v>
      </c>
      <c r="K135" s="50">
        <v>239</v>
      </c>
      <c r="L135" s="50">
        <f t="shared" si="258"/>
        <v>575</v>
      </c>
      <c r="M135" s="50">
        <f t="shared" si="277"/>
        <v>575</v>
      </c>
      <c r="N135" s="23">
        <f>SUM(D135,G135,K135)</f>
        <v>823</v>
      </c>
      <c r="O135" s="50">
        <v>201</v>
      </c>
      <c r="P135" s="50">
        <f t="shared" si="260"/>
        <v>766.6666666666666</v>
      </c>
      <c r="Q135" s="50">
        <f t="shared" si="278"/>
        <v>766.6666666666666</v>
      </c>
      <c r="R135" s="23">
        <f t="shared" si="269"/>
        <v>1024</v>
      </c>
      <c r="S135" s="50">
        <v>267</v>
      </c>
      <c r="T135" s="50">
        <f t="shared" si="261"/>
        <v>958.3333333333333</v>
      </c>
      <c r="U135" s="50">
        <f t="shared" si="279"/>
        <v>958.3333333333333</v>
      </c>
      <c r="V135" s="23">
        <f t="shared" si="270"/>
        <v>1291</v>
      </c>
      <c r="W135" s="50">
        <v>308</v>
      </c>
      <c r="X135" s="50">
        <f t="shared" si="262"/>
        <v>1150</v>
      </c>
      <c r="Y135" s="50">
        <f t="shared" si="280"/>
        <v>1150</v>
      </c>
      <c r="Z135" s="23">
        <f>SUM(O135,S135,W135)</f>
        <v>776</v>
      </c>
      <c r="AA135" s="23">
        <f>SUM(N135,Z135)</f>
        <v>1599</v>
      </c>
      <c r="AB135" s="50"/>
      <c r="AC135" s="23">
        <f t="shared" si="271"/>
        <v>1599</v>
      </c>
      <c r="AD135" s="50">
        <f t="shared" si="264"/>
        <v>1341.6666666666665</v>
      </c>
      <c r="AE135" s="50">
        <f t="shared" si="281"/>
        <v>1341.6666666666665</v>
      </c>
      <c r="AF135" s="50"/>
      <c r="AG135" s="14">
        <f t="shared" si="265"/>
        <v>1533.3333333333333</v>
      </c>
      <c r="AH135" s="14">
        <f t="shared" si="282"/>
        <v>1533.3333333333333</v>
      </c>
      <c r="AI135" s="23">
        <f>AC135+AF135</f>
        <v>1599</v>
      </c>
      <c r="AJ135" s="50"/>
      <c r="AK135" s="50">
        <f t="shared" si="266"/>
        <v>1725</v>
      </c>
      <c r="AL135" s="50">
        <f t="shared" si="283"/>
        <v>1725</v>
      </c>
      <c r="AM135" s="23">
        <f t="shared" si="272"/>
        <v>0</v>
      </c>
      <c r="AN135" s="23">
        <f t="shared" si="273"/>
        <v>1599</v>
      </c>
      <c r="AO135" s="50"/>
      <c r="AP135" s="50">
        <f t="shared" si="267"/>
        <v>1916.6666666666665</v>
      </c>
      <c r="AQ135" s="50">
        <f t="shared" si="284"/>
        <v>1916.6666666666665</v>
      </c>
      <c r="AR135" s="23">
        <f>AN135+AO135</f>
        <v>1599</v>
      </c>
      <c r="AS135" s="50"/>
      <c r="AT135" s="50">
        <f t="shared" si="268"/>
        <v>2108.333333333333</v>
      </c>
      <c r="AU135" s="50">
        <f t="shared" si="285"/>
        <v>2108.333333333333</v>
      </c>
      <c r="AV135" s="23">
        <f>AR135+AS135</f>
        <v>1599</v>
      </c>
      <c r="AW135" s="50"/>
      <c r="AX135" s="23">
        <f t="shared" si="286"/>
        <v>1599</v>
      </c>
      <c r="AY135" s="50">
        <v>2300</v>
      </c>
      <c r="AZ135" s="50">
        <v>2300</v>
      </c>
      <c r="BA135" s="77"/>
    </row>
    <row r="136" spans="1:55" ht="13.5" thickBot="1">
      <c r="A136" s="47"/>
      <c r="B136" s="48"/>
      <c r="C136" s="35"/>
      <c r="D136" s="59"/>
      <c r="E136" s="59"/>
      <c r="F136" s="59"/>
      <c r="G136" s="59"/>
      <c r="H136" s="25"/>
      <c r="I136" s="25"/>
      <c r="J136" s="25"/>
      <c r="K136" s="59"/>
      <c r="L136" s="59"/>
      <c r="M136" s="59"/>
      <c r="N136" s="45"/>
      <c r="O136" s="59"/>
      <c r="P136" s="59"/>
      <c r="Q136" s="59"/>
      <c r="R136" s="45"/>
      <c r="S136" s="59"/>
      <c r="T136" s="50"/>
      <c r="U136" s="59"/>
      <c r="V136" s="45"/>
      <c r="W136" s="59"/>
      <c r="X136" s="59"/>
      <c r="Y136" s="59"/>
      <c r="Z136" s="45"/>
      <c r="AA136" s="60"/>
      <c r="AB136" s="56"/>
      <c r="AC136" s="25"/>
      <c r="AD136" s="56"/>
      <c r="AE136" s="56"/>
      <c r="AF136" s="56"/>
      <c r="AG136" s="78"/>
      <c r="AH136" s="78"/>
      <c r="AI136" s="25"/>
      <c r="AJ136" s="56"/>
      <c r="AK136" s="56"/>
      <c r="AL136" s="56"/>
      <c r="AM136" s="25"/>
      <c r="AN136" s="25"/>
      <c r="AO136" s="56"/>
      <c r="AP136" s="56"/>
      <c r="AQ136" s="56"/>
      <c r="AR136" s="25"/>
      <c r="AS136" s="56"/>
      <c r="AT136" s="56"/>
      <c r="AU136" s="56"/>
      <c r="AV136" s="25"/>
      <c r="AW136" s="58"/>
      <c r="AX136" s="25"/>
      <c r="AY136" s="56"/>
      <c r="AZ136" s="56"/>
      <c r="BC136" s="83"/>
    </row>
    <row r="137" spans="1:52" ht="28.5" customHeight="1" thickBot="1">
      <c r="A137" s="32"/>
      <c r="B137" s="31"/>
      <c r="C137" s="39" t="s">
        <v>80</v>
      </c>
      <c r="D137" s="57" t="s">
        <v>0</v>
      </c>
      <c r="E137" s="57" t="s">
        <v>25</v>
      </c>
      <c r="F137" s="38" t="s">
        <v>45</v>
      </c>
      <c r="G137" s="57" t="s">
        <v>1</v>
      </c>
      <c r="H137" s="57" t="s">
        <v>26</v>
      </c>
      <c r="I137" s="38" t="s">
        <v>46</v>
      </c>
      <c r="J137" s="84" t="s">
        <v>57</v>
      </c>
      <c r="K137" s="57" t="s">
        <v>2</v>
      </c>
      <c r="L137" s="38" t="s">
        <v>27</v>
      </c>
      <c r="M137" s="38" t="s">
        <v>47</v>
      </c>
      <c r="N137" s="90" t="s">
        <v>58</v>
      </c>
      <c r="O137" s="57" t="s">
        <v>3</v>
      </c>
      <c r="P137" s="38" t="s">
        <v>30</v>
      </c>
      <c r="Q137" s="38" t="s">
        <v>48</v>
      </c>
      <c r="R137" s="90" t="s">
        <v>60</v>
      </c>
      <c r="S137" s="57" t="s">
        <v>4</v>
      </c>
      <c r="T137" s="38" t="s">
        <v>31</v>
      </c>
      <c r="U137" s="38" t="s">
        <v>49</v>
      </c>
      <c r="V137" s="84" t="s">
        <v>59</v>
      </c>
      <c r="W137" s="57" t="s">
        <v>5</v>
      </c>
      <c r="X137" s="82" t="s">
        <v>38</v>
      </c>
      <c r="Y137" s="82" t="s">
        <v>50</v>
      </c>
      <c r="Z137" s="90" t="s">
        <v>61</v>
      </c>
      <c r="AA137" s="90" t="s">
        <v>62</v>
      </c>
      <c r="AB137" s="57" t="s">
        <v>6</v>
      </c>
      <c r="AC137" s="84" t="s">
        <v>63</v>
      </c>
      <c r="AD137" s="82" t="s">
        <v>40</v>
      </c>
      <c r="AE137" s="82" t="s">
        <v>51</v>
      </c>
      <c r="AF137" s="72" t="s">
        <v>7</v>
      </c>
      <c r="AG137" s="81" t="s">
        <v>41</v>
      </c>
      <c r="AH137" s="81" t="s">
        <v>52</v>
      </c>
      <c r="AI137" s="84" t="s">
        <v>64</v>
      </c>
      <c r="AJ137" s="72" t="s">
        <v>8</v>
      </c>
      <c r="AK137" s="38" t="s">
        <v>42</v>
      </c>
      <c r="AL137" s="38" t="s">
        <v>53</v>
      </c>
      <c r="AM137" s="84" t="s">
        <v>65</v>
      </c>
      <c r="AN137" s="84" t="s">
        <v>66</v>
      </c>
      <c r="AO137" s="72" t="s">
        <v>9</v>
      </c>
      <c r="AP137" s="81" t="s">
        <v>43</v>
      </c>
      <c r="AQ137" s="81" t="s">
        <v>54</v>
      </c>
      <c r="AR137" s="84" t="s">
        <v>67</v>
      </c>
      <c r="AS137" s="72" t="s">
        <v>10</v>
      </c>
      <c r="AT137" s="81" t="s">
        <v>44</v>
      </c>
      <c r="AU137" s="81" t="s">
        <v>55</v>
      </c>
      <c r="AV137" s="84" t="s">
        <v>68</v>
      </c>
      <c r="AW137" s="75" t="s">
        <v>11</v>
      </c>
      <c r="AX137" s="91" t="s">
        <v>69</v>
      </c>
      <c r="AY137" s="73" t="s">
        <v>22</v>
      </c>
      <c r="AZ137" s="85" t="s">
        <v>36</v>
      </c>
    </row>
    <row r="138" spans="1:52" ht="12.75" hidden="1">
      <c r="A138" s="16">
        <v>1112</v>
      </c>
      <c r="B138" s="8">
        <v>1652</v>
      </c>
      <c r="C138" s="13" t="s">
        <v>12</v>
      </c>
      <c r="D138" s="54">
        <v>178</v>
      </c>
      <c r="E138" s="54"/>
      <c r="F138" s="54"/>
      <c r="G138" s="54">
        <v>31</v>
      </c>
      <c r="H138" s="23"/>
      <c r="I138" s="23"/>
      <c r="J138" s="23"/>
      <c r="K138" s="54">
        <v>74</v>
      </c>
      <c r="L138" s="54"/>
      <c r="M138" s="54"/>
      <c r="N138" s="23">
        <f aca="true" t="shared" si="287" ref="N138:N145">SUM(D138:K138)</f>
        <v>283</v>
      </c>
      <c r="O138" s="50">
        <v>1225</v>
      </c>
      <c r="P138" s="50"/>
      <c r="Q138" s="50"/>
      <c r="R138" s="23">
        <f aca="true" t="shared" si="288" ref="R138:R146">SUM(N138:O138)</f>
        <v>1508</v>
      </c>
      <c r="S138" s="54">
        <v>0</v>
      </c>
      <c r="T138" s="54"/>
      <c r="U138" s="54"/>
      <c r="V138" s="24"/>
      <c r="W138" s="54">
        <v>0</v>
      </c>
      <c r="X138" s="54"/>
      <c r="Y138" s="54"/>
      <c r="Z138" s="23">
        <f>SUM(O138,S138:W138)</f>
        <v>1225</v>
      </c>
      <c r="AA138" s="23">
        <f aca="true" t="shared" si="289" ref="AA138:AA145">SUM(N138,Z138)</f>
        <v>1508</v>
      </c>
      <c r="AB138" s="54">
        <v>876</v>
      </c>
      <c r="AC138" s="24"/>
      <c r="AD138" s="54"/>
      <c r="AE138" s="54"/>
      <c r="AF138" s="54">
        <v>5</v>
      </c>
      <c r="AG138" s="15"/>
      <c r="AH138" s="15"/>
      <c r="AI138" s="23">
        <f>SUM(AA138,AB138:AF138)</f>
        <v>2389</v>
      </c>
      <c r="AJ138" s="54">
        <v>336</v>
      </c>
      <c r="AK138" s="54"/>
      <c r="AL138" s="54"/>
      <c r="AM138" s="23">
        <f aca="true" t="shared" si="290" ref="AM138:AM147">SUM(AB138,AF138,AJ138)</f>
        <v>1217</v>
      </c>
      <c r="AN138" s="23">
        <f aca="true" t="shared" si="291" ref="AN138:AN147">SUM(N138+Z138+AM138)</f>
        <v>2725</v>
      </c>
      <c r="AO138" s="54">
        <v>83</v>
      </c>
      <c r="AP138" s="54"/>
      <c r="AQ138" s="54"/>
      <c r="AR138" s="24"/>
      <c r="AS138" s="54">
        <v>41</v>
      </c>
      <c r="AT138" s="54"/>
      <c r="AU138" s="54"/>
      <c r="AV138" s="24"/>
      <c r="AW138" s="51">
        <v>407</v>
      </c>
      <c r="AX138" s="23" t="e">
        <f>SUM(N138,Z138,AM138,#REF!)</f>
        <v>#REF!</v>
      </c>
      <c r="AY138" s="54"/>
      <c r="AZ138" s="54"/>
    </row>
    <row r="139" spans="1:52" ht="12.75" hidden="1">
      <c r="A139" s="16">
        <v>1112</v>
      </c>
      <c r="B139" s="8">
        <v>1652</v>
      </c>
      <c r="C139" s="7" t="s">
        <v>13</v>
      </c>
      <c r="D139" s="50">
        <v>177</v>
      </c>
      <c r="E139" s="50"/>
      <c r="F139" s="50"/>
      <c r="G139" s="50">
        <v>41</v>
      </c>
      <c r="H139" s="23"/>
      <c r="I139" s="23"/>
      <c r="J139" s="23"/>
      <c r="K139" s="50">
        <v>477</v>
      </c>
      <c r="L139" s="50"/>
      <c r="M139" s="50"/>
      <c r="N139" s="23">
        <f t="shared" si="287"/>
        <v>695</v>
      </c>
      <c r="O139" s="50">
        <v>846</v>
      </c>
      <c r="P139" s="50"/>
      <c r="Q139" s="50"/>
      <c r="R139" s="23">
        <f t="shared" si="288"/>
        <v>1541</v>
      </c>
      <c r="S139" s="50">
        <v>0</v>
      </c>
      <c r="T139" s="50"/>
      <c r="U139" s="50"/>
      <c r="V139" s="23"/>
      <c r="W139" s="50">
        <v>193</v>
      </c>
      <c r="X139" s="50"/>
      <c r="Y139" s="50"/>
      <c r="Z139" s="23">
        <f>SUM(O139,S139:W139)</f>
        <v>1039</v>
      </c>
      <c r="AA139" s="23">
        <f t="shared" si="289"/>
        <v>1734</v>
      </c>
      <c r="AB139" s="50">
        <v>624</v>
      </c>
      <c r="AC139" s="23"/>
      <c r="AD139" s="50"/>
      <c r="AE139" s="50"/>
      <c r="AF139" s="50">
        <v>33</v>
      </c>
      <c r="AG139" s="14"/>
      <c r="AH139" s="14"/>
      <c r="AI139" s="23">
        <f>SUM(AA139,AB139:AF139)</f>
        <v>2391</v>
      </c>
      <c r="AJ139" s="50">
        <v>71</v>
      </c>
      <c r="AK139" s="50"/>
      <c r="AL139" s="50"/>
      <c r="AM139" s="23">
        <f t="shared" si="290"/>
        <v>728</v>
      </c>
      <c r="AN139" s="23">
        <f t="shared" si="291"/>
        <v>2462</v>
      </c>
      <c r="AO139" s="50">
        <v>334</v>
      </c>
      <c r="AP139" s="50"/>
      <c r="AQ139" s="50"/>
      <c r="AR139" s="23"/>
      <c r="AS139" s="50">
        <v>34</v>
      </c>
      <c r="AT139" s="50"/>
      <c r="AU139" s="50"/>
      <c r="AV139" s="23"/>
      <c r="AW139" s="51">
        <v>390</v>
      </c>
      <c r="AX139" s="23" t="e">
        <f>SUM(N139,Z139,AM139,#REF!)</f>
        <v>#REF!</v>
      </c>
      <c r="AY139" s="50"/>
      <c r="AZ139" s="50"/>
    </row>
    <row r="140" spans="1:52" ht="12.75" hidden="1">
      <c r="A140" s="16">
        <v>1112</v>
      </c>
      <c r="B140" s="8">
        <v>1652</v>
      </c>
      <c r="C140" s="3" t="s">
        <v>14</v>
      </c>
      <c r="D140" s="54">
        <v>260</v>
      </c>
      <c r="E140" s="54"/>
      <c r="F140" s="54"/>
      <c r="G140" s="54">
        <v>65</v>
      </c>
      <c r="H140" s="23"/>
      <c r="I140" s="23"/>
      <c r="J140" s="23"/>
      <c r="K140" s="54">
        <v>505</v>
      </c>
      <c r="L140" s="54"/>
      <c r="M140" s="54"/>
      <c r="N140" s="23">
        <f t="shared" si="287"/>
        <v>830</v>
      </c>
      <c r="O140" s="54">
        <v>965</v>
      </c>
      <c r="P140" s="54"/>
      <c r="Q140" s="54"/>
      <c r="R140" s="23">
        <f t="shared" si="288"/>
        <v>1795</v>
      </c>
      <c r="S140" s="54">
        <v>0</v>
      </c>
      <c r="T140" s="54"/>
      <c r="U140" s="54"/>
      <c r="V140" s="24"/>
      <c r="W140" s="50">
        <v>217</v>
      </c>
      <c r="X140" s="50"/>
      <c r="Y140" s="50"/>
      <c r="Z140" s="23">
        <f>SUM(O140,S140:W140)</f>
        <v>1182</v>
      </c>
      <c r="AA140" s="23">
        <f t="shared" si="289"/>
        <v>2012</v>
      </c>
      <c r="AB140" s="54">
        <v>642</v>
      </c>
      <c r="AC140" s="24"/>
      <c r="AD140" s="54"/>
      <c r="AE140" s="54"/>
      <c r="AF140" s="54">
        <v>12</v>
      </c>
      <c r="AG140" s="15"/>
      <c r="AH140" s="15"/>
      <c r="AI140" s="23">
        <f>SUM(AA140,AB140:AF140)</f>
        <v>2666</v>
      </c>
      <c r="AJ140" s="54">
        <v>169</v>
      </c>
      <c r="AK140" s="54"/>
      <c r="AL140" s="54"/>
      <c r="AM140" s="23">
        <f t="shared" si="290"/>
        <v>823</v>
      </c>
      <c r="AN140" s="23">
        <f t="shared" si="291"/>
        <v>2835</v>
      </c>
      <c r="AO140" s="54">
        <v>243</v>
      </c>
      <c r="AP140" s="54"/>
      <c r="AQ140" s="54"/>
      <c r="AR140" s="24"/>
      <c r="AS140" s="54">
        <v>45</v>
      </c>
      <c r="AT140" s="54"/>
      <c r="AU140" s="54"/>
      <c r="AV140" s="24"/>
      <c r="AW140" s="51">
        <v>576</v>
      </c>
      <c r="AX140" s="23" t="e">
        <f>SUM(N140,Z140,AM140,#REF!)</f>
        <v>#REF!</v>
      </c>
      <c r="AY140" s="54"/>
      <c r="AZ140" s="54"/>
    </row>
    <row r="141" spans="1:52" ht="12.75" hidden="1">
      <c r="A141" s="16">
        <v>1112</v>
      </c>
      <c r="B141" s="8">
        <v>1652</v>
      </c>
      <c r="C141" s="3" t="s">
        <v>16</v>
      </c>
      <c r="D141" s="54">
        <v>96</v>
      </c>
      <c r="E141" s="54"/>
      <c r="F141" s="54"/>
      <c r="G141" s="54">
        <v>76</v>
      </c>
      <c r="H141" s="23"/>
      <c r="I141" s="23"/>
      <c r="J141" s="23"/>
      <c r="K141" s="54">
        <v>66</v>
      </c>
      <c r="L141" s="54"/>
      <c r="M141" s="54"/>
      <c r="N141" s="23">
        <f t="shared" si="287"/>
        <v>238</v>
      </c>
      <c r="O141" s="50">
        <v>1277</v>
      </c>
      <c r="P141" s="50"/>
      <c r="Q141" s="50"/>
      <c r="R141" s="23">
        <f t="shared" si="288"/>
        <v>1515</v>
      </c>
      <c r="S141" s="54">
        <v>0</v>
      </c>
      <c r="T141" s="54"/>
      <c r="U141" s="54"/>
      <c r="V141" s="24"/>
      <c r="W141" s="54">
        <v>61</v>
      </c>
      <c r="X141" s="54"/>
      <c r="Y141" s="54"/>
      <c r="Z141" s="23">
        <f>SUM(O141,S141:W141)</f>
        <v>1338</v>
      </c>
      <c r="AA141" s="23">
        <f t="shared" si="289"/>
        <v>1576</v>
      </c>
      <c r="AB141" s="54">
        <v>877</v>
      </c>
      <c r="AC141" s="24"/>
      <c r="AD141" s="54"/>
      <c r="AE141" s="54"/>
      <c r="AF141" s="54">
        <v>11</v>
      </c>
      <c r="AG141" s="15"/>
      <c r="AH141" s="15"/>
      <c r="AI141" s="23">
        <f>SUM(AA141,AB141:AF141)</f>
        <v>2464</v>
      </c>
      <c r="AJ141" s="54">
        <v>279</v>
      </c>
      <c r="AK141" s="54"/>
      <c r="AL141" s="54"/>
      <c r="AM141" s="23">
        <f t="shared" si="290"/>
        <v>1167</v>
      </c>
      <c r="AN141" s="23">
        <f t="shared" si="291"/>
        <v>2743</v>
      </c>
      <c r="AO141" s="54">
        <v>186</v>
      </c>
      <c r="AP141" s="54"/>
      <c r="AQ141" s="54"/>
      <c r="AR141" s="24"/>
      <c r="AS141" s="54">
        <v>58</v>
      </c>
      <c r="AT141" s="54"/>
      <c r="AU141" s="54"/>
      <c r="AV141" s="24"/>
      <c r="AW141" s="61">
        <v>463</v>
      </c>
      <c r="AX141" s="23" t="e">
        <f>SUM(N141,Z141,AM141,#REF!)</f>
        <v>#REF!</v>
      </c>
      <c r="AY141" s="54"/>
      <c r="AZ141" s="54"/>
    </row>
    <row r="142" spans="1:52" ht="12.75" hidden="1">
      <c r="A142" s="16">
        <v>1112</v>
      </c>
      <c r="B142" s="8">
        <v>1652</v>
      </c>
      <c r="C142" s="3" t="s">
        <v>17</v>
      </c>
      <c r="D142" s="54">
        <v>238</v>
      </c>
      <c r="E142" s="54"/>
      <c r="F142" s="54"/>
      <c r="G142" s="54">
        <v>59</v>
      </c>
      <c r="H142" s="23"/>
      <c r="I142" s="23"/>
      <c r="J142" s="23"/>
      <c r="K142" s="54">
        <v>382</v>
      </c>
      <c r="L142" s="54"/>
      <c r="M142" s="54"/>
      <c r="N142" s="23">
        <f t="shared" si="287"/>
        <v>679</v>
      </c>
      <c r="O142" s="50">
        <v>1087</v>
      </c>
      <c r="P142" s="50"/>
      <c r="Q142" s="50"/>
      <c r="R142" s="23">
        <f t="shared" si="288"/>
        <v>1766</v>
      </c>
      <c r="S142" s="54">
        <v>0</v>
      </c>
      <c r="T142" s="54"/>
      <c r="U142" s="54"/>
      <c r="V142" s="24"/>
      <c r="W142" s="54">
        <v>0</v>
      </c>
      <c r="X142" s="54"/>
      <c r="Y142" s="54"/>
      <c r="Z142" s="23">
        <f>SUM(O142,S142:W142)</f>
        <v>1087</v>
      </c>
      <c r="AA142" s="23">
        <f t="shared" si="289"/>
        <v>1766</v>
      </c>
      <c r="AB142" s="54">
        <v>20</v>
      </c>
      <c r="AC142" s="23">
        <f aca="true" t="shared" si="292" ref="AC142:AC147">SUM(AA142,AB142)</f>
        <v>1786</v>
      </c>
      <c r="AD142" s="50"/>
      <c r="AE142" s="50"/>
      <c r="AF142" s="54">
        <v>0</v>
      </c>
      <c r="AG142" s="15"/>
      <c r="AH142" s="15"/>
      <c r="AI142" s="23">
        <f>SUM(AA142,AB142:AF142)</f>
        <v>3572</v>
      </c>
      <c r="AJ142" s="54">
        <v>228</v>
      </c>
      <c r="AK142" s="54"/>
      <c r="AL142" s="54"/>
      <c r="AM142" s="23">
        <f t="shared" si="290"/>
        <v>248</v>
      </c>
      <c r="AN142" s="23">
        <f t="shared" si="291"/>
        <v>2014</v>
      </c>
      <c r="AO142" s="54">
        <v>149</v>
      </c>
      <c r="AP142" s="54"/>
      <c r="AQ142" s="54"/>
      <c r="AR142" s="24"/>
      <c r="AS142" s="54">
        <v>57</v>
      </c>
      <c r="AT142" s="54"/>
      <c r="AU142" s="54"/>
      <c r="AV142" s="24"/>
      <c r="AW142" s="61">
        <v>421</v>
      </c>
      <c r="AX142" s="23" t="e">
        <f>SUM(N142,Z142,AM142,#REF!)</f>
        <v>#REF!</v>
      </c>
      <c r="AY142" s="50"/>
      <c r="AZ142" s="50"/>
    </row>
    <row r="143" spans="1:52" ht="12.75" hidden="1">
      <c r="A143" s="6">
        <v>1112</v>
      </c>
      <c r="B143" s="8">
        <v>1652</v>
      </c>
      <c r="C143" s="3" t="s">
        <v>18</v>
      </c>
      <c r="D143" s="54">
        <v>203</v>
      </c>
      <c r="E143" s="54"/>
      <c r="F143" s="54"/>
      <c r="G143" s="54">
        <v>51</v>
      </c>
      <c r="H143" s="23"/>
      <c r="I143" s="23"/>
      <c r="J143" s="23"/>
      <c r="K143" s="54">
        <v>386</v>
      </c>
      <c r="L143" s="54"/>
      <c r="M143" s="54"/>
      <c r="N143" s="23">
        <f t="shared" si="287"/>
        <v>640</v>
      </c>
      <c r="O143" s="54">
        <v>976</v>
      </c>
      <c r="P143" s="54"/>
      <c r="Q143" s="54"/>
      <c r="R143" s="23">
        <f t="shared" si="288"/>
        <v>1616</v>
      </c>
      <c r="S143" s="54">
        <v>0</v>
      </c>
      <c r="T143" s="54"/>
      <c r="U143" s="54"/>
      <c r="V143" s="23">
        <f>SUM(R143:S143)</f>
        <v>1616</v>
      </c>
      <c r="W143" s="54">
        <v>0</v>
      </c>
      <c r="X143" s="54"/>
      <c r="Y143" s="54"/>
      <c r="Z143" s="23">
        <f aca="true" t="shared" si="293" ref="Z143:Z150">SUM(O143,S143,W143)</f>
        <v>976</v>
      </c>
      <c r="AA143" s="23">
        <f>SUM(N143,Z143)</f>
        <v>1616</v>
      </c>
      <c r="AB143" s="54">
        <v>0</v>
      </c>
      <c r="AC143" s="23">
        <f t="shared" si="292"/>
        <v>1616</v>
      </c>
      <c r="AD143" s="50"/>
      <c r="AE143" s="50"/>
      <c r="AF143" s="54">
        <v>0</v>
      </c>
      <c r="AG143" s="15"/>
      <c r="AH143" s="15"/>
      <c r="AI143" s="23">
        <f aca="true" t="shared" si="294" ref="AI143:AI150">AA143+AB143+AF143</f>
        <v>1616</v>
      </c>
      <c r="AJ143" s="54">
        <v>0</v>
      </c>
      <c r="AK143" s="54"/>
      <c r="AL143" s="54"/>
      <c r="AM143" s="24">
        <f t="shared" si="290"/>
        <v>0</v>
      </c>
      <c r="AN143" s="23">
        <f t="shared" si="291"/>
        <v>1616</v>
      </c>
      <c r="AO143" s="54">
        <v>332</v>
      </c>
      <c r="AP143" s="54"/>
      <c r="AQ143" s="54"/>
      <c r="AR143" s="23">
        <f aca="true" t="shared" si="295" ref="AR143:AR150">AN143+AO143</f>
        <v>1948</v>
      </c>
      <c r="AS143" s="54">
        <v>60</v>
      </c>
      <c r="AT143" s="54"/>
      <c r="AU143" s="54"/>
      <c r="AV143" s="23">
        <f aca="true" t="shared" si="296" ref="AV143:AV150">AR143+AS143</f>
        <v>2008</v>
      </c>
      <c r="AW143" s="54">
        <v>371</v>
      </c>
      <c r="AX143" s="23" t="e">
        <f>SUM(N143,Z143,AM143,#REF!)</f>
        <v>#REF!</v>
      </c>
      <c r="AY143" s="50">
        <v>3400</v>
      </c>
      <c r="AZ143" s="50">
        <v>3400</v>
      </c>
    </row>
    <row r="144" spans="1:52" ht="12.75" hidden="1">
      <c r="A144" s="64">
        <v>1112</v>
      </c>
      <c r="B144" s="8">
        <v>1652</v>
      </c>
      <c r="C144" s="3" t="s">
        <v>20</v>
      </c>
      <c r="D144" s="54">
        <v>321</v>
      </c>
      <c r="E144" s="54"/>
      <c r="F144" s="54"/>
      <c r="G144" s="54">
        <v>36</v>
      </c>
      <c r="H144" s="23"/>
      <c r="I144" s="23"/>
      <c r="J144" s="23"/>
      <c r="K144" s="54">
        <v>484</v>
      </c>
      <c r="L144" s="54"/>
      <c r="M144" s="54"/>
      <c r="N144" s="23">
        <f t="shared" si="287"/>
        <v>841</v>
      </c>
      <c r="O144" s="50">
        <v>1149</v>
      </c>
      <c r="P144" s="50"/>
      <c r="Q144" s="50"/>
      <c r="R144" s="23">
        <f t="shared" si="288"/>
        <v>1990</v>
      </c>
      <c r="S144" s="54">
        <v>0</v>
      </c>
      <c r="T144" s="54"/>
      <c r="U144" s="54"/>
      <c r="V144" s="23">
        <f>SUM(R144:S144)</f>
        <v>1990</v>
      </c>
      <c r="W144" s="54">
        <v>0</v>
      </c>
      <c r="X144" s="54"/>
      <c r="Y144" s="54"/>
      <c r="Z144" s="23">
        <f t="shared" si="293"/>
        <v>1149</v>
      </c>
      <c r="AA144" s="23">
        <f t="shared" si="289"/>
        <v>1990</v>
      </c>
      <c r="AB144" s="54">
        <v>0</v>
      </c>
      <c r="AC144" s="23">
        <f t="shared" si="292"/>
        <v>1990</v>
      </c>
      <c r="AD144" s="50"/>
      <c r="AE144" s="50"/>
      <c r="AF144" s="54">
        <v>0</v>
      </c>
      <c r="AG144" s="15"/>
      <c r="AH144" s="15"/>
      <c r="AI144" s="23">
        <f t="shared" si="294"/>
        <v>1990</v>
      </c>
      <c r="AJ144" s="54">
        <v>49</v>
      </c>
      <c r="AK144" s="54"/>
      <c r="AL144" s="54"/>
      <c r="AM144" s="24">
        <f t="shared" si="290"/>
        <v>49</v>
      </c>
      <c r="AN144" s="23">
        <f t="shared" si="291"/>
        <v>2039</v>
      </c>
      <c r="AO144" s="54">
        <v>208</v>
      </c>
      <c r="AP144" s="54"/>
      <c r="AQ144" s="54"/>
      <c r="AR144" s="23">
        <f t="shared" si="295"/>
        <v>2247</v>
      </c>
      <c r="AS144" s="54">
        <v>73</v>
      </c>
      <c r="AT144" s="54"/>
      <c r="AU144" s="54"/>
      <c r="AV144" s="23">
        <f t="shared" si="296"/>
        <v>2320</v>
      </c>
      <c r="AW144" s="54">
        <v>289</v>
      </c>
      <c r="AX144" s="23" t="e">
        <f>SUM(N144,Z144,AM144,#REF!)</f>
        <v>#REF!</v>
      </c>
      <c r="AY144" s="50">
        <v>2800</v>
      </c>
      <c r="AZ144" s="50">
        <v>2800</v>
      </c>
    </row>
    <row r="145" spans="1:52" ht="12.75" hidden="1">
      <c r="A145" s="64">
        <v>1112</v>
      </c>
      <c r="B145" s="8">
        <v>1652</v>
      </c>
      <c r="C145" s="3" t="s">
        <v>21</v>
      </c>
      <c r="D145" s="54">
        <f>370</f>
        <v>370</v>
      </c>
      <c r="E145" s="54"/>
      <c r="F145" s="54"/>
      <c r="G145" s="54">
        <v>47</v>
      </c>
      <c r="H145" s="23"/>
      <c r="I145" s="23"/>
      <c r="J145" s="23"/>
      <c r="K145" s="54">
        <v>209</v>
      </c>
      <c r="L145" s="54"/>
      <c r="M145" s="54"/>
      <c r="N145" s="23">
        <f t="shared" si="287"/>
        <v>626</v>
      </c>
      <c r="O145" s="50">
        <v>734</v>
      </c>
      <c r="P145" s="50"/>
      <c r="Q145" s="50"/>
      <c r="R145" s="23">
        <f t="shared" si="288"/>
        <v>1360</v>
      </c>
      <c r="S145" s="54">
        <v>0</v>
      </c>
      <c r="T145" s="54"/>
      <c r="U145" s="54"/>
      <c r="V145" s="23">
        <f>SUM(R145:S145)</f>
        <v>1360</v>
      </c>
      <c r="W145" s="54"/>
      <c r="X145" s="54"/>
      <c r="Y145" s="54"/>
      <c r="Z145" s="23">
        <f t="shared" si="293"/>
        <v>734</v>
      </c>
      <c r="AA145" s="23">
        <f t="shared" si="289"/>
        <v>1360</v>
      </c>
      <c r="AB145" s="54">
        <v>0</v>
      </c>
      <c r="AC145" s="23">
        <f t="shared" si="292"/>
        <v>1360</v>
      </c>
      <c r="AD145" s="52" t="e">
        <f>#REF!/12*7</f>
        <v>#REF!</v>
      </c>
      <c r="AE145" s="52"/>
      <c r="AF145" s="54">
        <v>0</v>
      </c>
      <c r="AG145" s="22" t="e">
        <f>#REF!/12*8</f>
        <v>#REF!</v>
      </c>
      <c r="AH145" s="22"/>
      <c r="AI145" s="23">
        <f t="shared" si="294"/>
        <v>1360</v>
      </c>
      <c r="AJ145" s="54">
        <v>0</v>
      </c>
      <c r="AK145" s="52" t="e">
        <f>#REF!/12*9</f>
        <v>#REF!</v>
      </c>
      <c r="AL145" s="52"/>
      <c r="AM145" s="24">
        <f t="shared" si="290"/>
        <v>0</v>
      </c>
      <c r="AN145" s="23">
        <f t="shared" si="291"/>
        <v>1360</v>
      </c>
      <c r="AO145" s="54">
        <v>11</v>
      </c>
      <c r="AP145" s="52" t="e">
        <f>#REF!/12*10</f>
        <v>#REF!</v>
      </c>
      <c r="AQ145" s="52"/>
      <c r="AR145" s="23">
        <f t="shared" si="295"/>
        <v>1371</v>
      </c>
      <c r="AS145" s="54">
        <v>28</v>
      </c>
      <c r="AT145" s="52" t="e">
        <f>#REF!/12*11</f>
        <v>#REF!</v>
      </c>
      <c r="AU145" s="52"/>
      <c r="AV145" s="23">
        <f t="shared" si="296"/>
        <v>1399</v>
      </c>
      <c r="AW145" s="54">
        <v>122</v>
      </c>
      <c r="AX145" s="23" t="e">
        <f>SUM(N145,Z145,AM145,#REF!)</f>
        <v>#REF!</v>
      </c>
      <c r="AY145" s="50">
        <v>2800</v>
      </c>
      <c r="AZ145" s="50">
        <v>2800</v>
      </c>
    </row>
    <row r="146" spans="1:52" ht="12.75" hidden="1">
      <c r="A146" s="65">
        <v>1112</v>
      </c>
      <c r="B146" s="68">
        <v>1652</v>
      </c>
      <c r="C146" s="15" t="s">
        <v>24</v>
      </c>
      <c r="D146" s="50">
        <v>173</v>
      </c>
      <c r="E146" s="50">
        <f aca="true" t="shared" si="297" ref="E146:E154">AY146/12*1</f>
        <v>221.66666666666666</v>
      </c>
      <c r="F146" s="50"/>
      <c r="G146" s="50">
        <v>32</v>
      </c>
      <c r="H146" s="50">
        <f aca="true" t="shared" si="298" ref="H146:H154">AY146/12*2</f>
        <v>443.3333333333333</v>
      </c>
      <c r="I146" s="50"/>
      <c r="J146" s="23"/>
      <c r="K146" s="50">
        <v>277</v>
      </c>
      <c r="L146" s="50">
        <f aca="true" t="shared" si="299" ref="L146:L154">AY146/12*3</f>
        <v>665</v>
      </c>
      <c r="M146" s="50"/>
      <c r="N146" s="23">
        <f aca="true" t="shared" si="300" ref="N146:N151">SUM(D146,G146,K146)</f>
        <v>482</v>
      </c>
      <c r="O146" s="50">
        <v>0</v>
      </c>
      <c r="P146" s="50">
        <f aca="true" t="shared" si="301" ref="P146:P154">AY146/12*4</f>
        <v>886.6666666666666</v>
      </c>
      <c r="Q146" s="50"/>
      <c r="R146" s="23">
        <f t="shared" si="288"/>
        <v>482</v>
      </c>
      <c r="S146" s="50">
        <v>0</v>
      </c>
      <c r="T146" s="50">
        <f aca="true" t="shared" si="302" ref="T146:T154">AY146/12*5</f>
        <v>1108.3333333333333</v>
      </c>
      <c r="U146" s="50"/>
      <c r="V146" s="23">
        <f>SUM(R146:S146)</f>
        <v>482</v>
      </c>
      <c r="W146" s="50">
        <v>0</v>
      </c>
      <c r="X146" s="50">
        <f aca="true" t="shared" si="303" ref="X146:X154">AY146/12*6</f>
        <v>1330</v>
      </c>
      <c r="Y146" s="50"/>
      <c r="Z146" s="23">
        <f t="shared" si="293"/>
        <v>0</v>
      </c>
      <c r="AA146" s="23">
        <f aca="true" t="shared" si="304" ref="AA146:AA151">SUM(N146,Z146)</f>
        <v>482</v>
      </c>
      <c r="AB146" s="50">
        <v>231</v>
      </c>
      <c r="AC146" s="23">
        <f t="shared" si="292"/>
        <v>713</v>
      </c>
      <c r="AD146" s="52">
        <f aca="true" t="shared" si="305" ref="AD146:AD154">AY146/12*7</f>
        <v>1551.6666666666665</v>
      </c>
      <c r="AE146" s="52"/>
      <c r="AF146" s="50">
        <v>0</v>
      </c>
      <c r="AG146" s="22">
        <f aca="true" t="shared" si="306" ref="AG146:AG154">AY146/12*8</f>
        <v>1773.3333333333333</v>
      </c>
      <c r="AH146" s="22"/>
      <c r="AI146" s="23">
        <f t="shared" si="294"/>
        <v>713</v>
      </c>
      <c r="AJ146" s="50">
        <v>143</v>
      </c>
      <c r="AK146" s="52">
        <f aca="true" t="shared" si="307" ref="AK146:AK154">AY146/12*9</f>
        <v>1995</v>
      </c>
      <c r="AL146" s="52"/>
      <c r="AM146" s="24">
        <f t="shared" si="290"/>
        <v>374</v>
      </c>
      <c r="AN146" s="23">
        <f t="shared" si="291"/>
        <v>856</v>
      </c>
      <c r="AO146" s="50">
        <v>74</v>
      </c>
      <c r="AP146" s="52">
        <f aca="true" t="shared" si="308" ref="AP146:AP154">AY146/12*10</f>
        <v>2216.6666666666665</v>
      </c>
      <c r="AQ146" s="52"/>
      <c r="AR146" s="23">
        <f t="shared" si="295"/>
        <v>930</v>
      </c>
      <c r="AS146" s="50">
        <v>41</v>
      </c>
      <c r="AT146" s="52">
        <f aca="true" t="shared" si="309" ref="AT146:AT154">AY146/12*11</f>
        <v>2438.333333333333</v>
      </c>
      <c r="AU146" s="52"/>
      <c r="AV146" s="23">
        <f t="shared" si="296"/>
        <v>971</v>
      </c>
      <c r="AW146" s="50">
        <v>186</v>
      </c>
      <c r="AX146" s="23" t="e">
        <f>SUM(N146,Z146,AM146,#REF!)</f>
        <v>#REF!</v>
      </c>
      <c r="AY146" s="50">
        <v>2660</v>
      </c>
      <c r="AZ146" s="50">
        <v>2660</v>
      </c>
    </row>
    <row r="147" spans="1:53" ht="12.75" hidden="1">
      <c r="A147" s="65">
        <v>1112</v>
      </c>
      <c r="B147" s="68">
        <v>1652</v>
      </c>
      <c r="C147" s="15" t="s">
        <v>32</v>
      </c>
      <c r="D147" s="50">
        <v>212</v>
      </c>
      <c r="E147" s="50">
        <f t="shared" si="297"/>
        <v>100</v>
      </c>
      <c r="F147" s="50"/>
      <c r="G147" s="50">
        <v>29</v>
      </c>
      <c r="H147" s="50">
        <f t="shared" si="298"/>
        <v>200</v>
      </c>
      <c r="I147" s="50"/>
      <c r="J147" s="23"/>
      <c r="K147" s="50">
        <v>241</v>
      </c>
      <c r="L147" s="50">
        <f t="shared" si="299"/>
        <v>300</v>
      </c>
      <c r="M147" s="50"/>
      <c r="N147" s="23">
        <f t="shared" si="300"/>
        <v>482</v>
      </c>
      <c r="O147" s="50">
        <v>0</v>
      </c>
      <c r="P147" s="50">
        <f t="shared" si="301"/>
        <v>400</v>
      </c>
      <c r="Q147" s="50"/>
      <c r="R147" s="23">
        <f>SUM(N147:O147)</f>
        <v>482</v>
      </c>
      <c r="S147" s="50">
        <v>0</v>
      </c>
      <c r="T147" s="50">
        <f t="shared" si="302"/>
        <v>500</v>
      </c>
      <c r="U147" s="50"/>
      <c r="V147" s="23">
        <f>SUM(R147:S147)</f>
        <v>482</v>
      </c>
      <c r="W147" s="50">
        <v>0</v>
      </c>
      <c r="X147" s="50">
        <f t="shared" si="303"/>
        <v>600</v>
      </c>
      <c r="Y147" s="50"/>
      <c r="Z147" s="23">
        <f t="shared" si="293"/>
        <v>0</v>
      </c>
      <c r="AA147" s="23">
        <f t="shared" si="304"/>
        <v>482</v>
      </c>
      <c r="AB147" s="50">
        <v>0</v>
      </c>
      <c r="AC147" s="23">
        <f t="shared" si="292"/>
        <v>482</v>
      </c>
      <c r="AD147" s="52">
        <f t="shared" si="305"/>
        <v>700</v>
      </c>
      <c r="AE147" s="52"/>
      <c r="AF147" s="50">
        <v>0</v>
      </c>
      <c r="AG147" s="22">
        <f t="shared" si="306"/>
        <v>800</v>
      </c>
      <c r="AH147" s="22"/>
      <c r="AI147" s="23">
        <f t="shared" si="294"/>
        <v>482</v>
      </c>
      <c r="AJ147" s="50">
        <v>165</v>
      </c>
      <c r="AK147" s="52">
        <f t="shared" si="307"/>
        <v>900</v>
      </c>
      <c r="AL147" s="52"/>
      <c r="AM147" s="24">
        <f t="shared" si="290"/>
        <v>165</v>
      </c>
      <c r="AN147" s="23">
        <f t="shared" si="291"/>
        <v>647</v>
      </c>
      <c r="AO147" s="50">
        <v>57</v>
      </c>
      <c r="AP147" s="52">
        <f t="shared" si="308"/>
        <v>1000</v>
      </c>
      <c r="AQ147" s="52"/>
      <c r="AR147" s="23">
        <f t="shared" si="295"/>
        <v>704</v>
      </c>
      <c r="AS147" s="50">
        <v>30</v>
      </c>
      <c r="AT147" s="52">
        <f t="shared" si="309"/>
        <v>1100</v>
      </c>
      <c r="AU147" s="52"/>
      <c r="AV147" s="23">
        <f t="shared" si="296"/>
        <v>734</v>
      </c>
      <c r="AW147" s="50">
        <v>127</v>
      </c>
      <c r="AX147" s="23" t="e">
        <f>SUM(N147,Z147,AM147,#REF!)</f>
        <v>#REF!</v>
      </c>
      <c r="AY147" s="50">
        <v>1200</v>
      </c>
      <c r="AZ147" s="50">
        <v>1200</v>
      </c>
      <c r="BA147" s="77"/>
    </row>
    <row r="148" spans="1:53" ht="12.75" hidden="1">
      <c r="A148" s="65">
        <v>1112</v>
      </c>
      <c r="B148" s="68">
        <v>1652</v>
      </c>
      <c r="C148" s="15" t="s">
        <v>33</v>
      </c>
      <c r="D148" s="50">
        <v>240</v>
      </c>
      <c r="E148" s="50">
        <f t="shared" si="297"/>
        <v>100</v>
      </c>
      <c r="F148" s="50"/>
      <c r="G148" s="50">
        <v>30</v>
      </c>
      <c r="H148" s="50">
        <f t="shared" si="298"/>
        <v>200</v>
      </c>
      <c r="I148" s="50"/>
      <c r="J148" s="23"/>
      <c r="K148" s="50">
        <v>71</v>
      </c>
      <c r="L148" s="50">
        <f t="shared" si="299"/>
        <v>300</v>
      </c>
      <c r="M148" s="50"/>
      <c r="N148" s="23">
        <f t="shared" si="300"/>
        <v>341</v>
      </c>
      <c r="O148" s="50">
        <v>0</v>
      </c>
      <c r="P148" s="50">
        <f t="shared" si="301"/>
        <v>400</v>
      </c>
      <c r="Q148" s="50"/>
      <c r="R148" s="23">
        <f aca="true" t="shared" si="310" ref="R148:R154">SUM(N148,O148)</f>
        <v>341</v>
      </c>
      <c r="S148" s="50">
        <v>0</v>
      </c>
      <c r="T148" s="50">
        <f t="shared" si="302"/>
        <v>500</v>
      </c>
      <c r="U148" s="50"/>
      <c r="V148" s="23">
        <f aca="true" t="shared" si="311" ref="V148:V154">SUM(R148,S148)</f>
        <v>341</v>
      </c>
      <c r="W148" s="50">
        <v>0</v>
      </c>
      <c r="X148" s="50">
        <f t="shared" si="303"/>
        <v>600</v>
      </c>
      <c r="Y148" s="50"/>
      <c r="Z148" s="23">
        <f t="shared" si="293"/>
        <v>0</v>
      </c>
      <c r="AA148" s="23">
        <f t="shared" si="304"/>
        <v>341</v>
      </c>
      <c r="AB148" s="50">
        <v>0</v>
      </c>
      <c r="AC148" s="23">
        <f aca="true" t="shared" si="312" ref="AC148:AC154">SUM(AA148,AB148)</f>
        <v>341</v>
      </c>
      <c r="AD148" s="52">
        <f t="shared" si="305"/>
        <v>700</v>
      </c>
      <c r="AE148" s="52"/>
      <c r="AF148" s="50">
        <v>0</v>
      </c>
      <c r="AG148" s="22">
        <f t="shared" si="306"/>
        <v>800</v>
      </c>
      <c r="AH148" s="22"/>
      <c r="AI148" s="23">
        <f t="shared" si="294"/>
        <v>341</v>
      </c>
      <c r="AJ148" s="50">
        <v>82</v>
      </c>
      <c r="AK148" s="52">
        <f t="shared" si="307"/>
        <v>900</v>
      </c>
      <c r="AL148" s="52"/>
      <c r="AM148" s="23">
        <f aca="true" t="shared" si="313" ref="AM148:AM154">SUM(AB148,AF148,AJ148)</f>
        <v>82</v>
      </c>
      <c r="AN148" s="23">
        <f aca="true" t="shared" si="314" ref="AN148:AN154">SUM(N148+Z148+AM148)</f>
        <v>423</v>
      </c>
      <c r="AO148" s="50">
        <v>79</v>
      </c>
      <c r="AP148" s="52">
        <f t="shared" si="308"/>
        <v>1000</v>
      </c>
      <c r="AQ148" s="52"/>
      <c r="AR148" s="23">
        <f t="shared" si="295"/>
        <v>502</v>
      </c>
      <c r="AS148" s="50">
        <v>30</v>
      </c>
      <c r="AT148" s="52">
        <f t="shared" si="309"/>
        <v>1100</v>
      </c>
      <c r="AU148" s="52"/>
      <c r="AV148" s="23">
        <f t="shared" si="296"/>
        <v>532</v>
      </c>
      <c r="AW148" s="50">
        <v>160</v>
      </c>
      <c r="AX148" s="23" t="e">
        <f>SUM(N148,Z148,AM148,#REF!)</f>
        <v>#REF!</v>
      </c>
      <c r="AY148" s="50">
        <v>1200</v>
      </c>
      <c r="AZ148" s="50">
        <v>1200</v>
      </c>
      <c r="BA148" s="77"/>
    </row>
    <row r="149" spans="1:53" ht="12.75" hidden="1">
      <c r="A149" s="65">
        <v>1112</v>
      </c>
      <c r="B149" s="68">
        <v>1652</v>
      </c>
      <c r="C149" s="15" t="s">
        <v>34</v>
      </c>
      <c r="D149" s="50">
        <v>206</v>
      </c>
      <c r="E149" s="50">
        <f t="shared" si="297"/>
        <v>100</v>
      </c>
      <c r="F149" s="50">
        <f aca="true" t="shared" si="315" ref="F149:F154">AZ149/12*1</f>
        <v>100</v>
      </c>
      <c r="G149" s="50">
        <v>33</v>
      </c>
      <c r="H149" s="50">
        <f t="shared" si="298"/>
        <v>200</v>
      </c>
      <c r="I149" s="50">
        <f aca="true" t="shared" si="316" ref="I149:I154">AZ149/12*2</f>
        <v>200</v>
      </c>
      <c r="J149" s="23">
        <f aca="true" t="shared" si="317" ref="J149:J154">D149+G149</f>
        <v>239</v>
      </c>
      <c r="K149" s="50">
        <v>92</v>
      </c>
      <c r="L149" s="50">
        <f t="shared" si="299"/>
        <v>300</v>
      </c>
      <c r="M149" s="50">
        <f aca="true" t="shared" si="318" ref="M149:M154">AZ149/12*3</f>
        <v>300</v>
      </c>
      <c r="N149" s="23">
        <f t="shared" si="300"/>
        <v>331</v>
      </c>
      <c r="O149" s="50">
        <v>0</v>
      </c>
      <c r="P149" s="50">
        <f t="shared" si="301"/>
        <v>400</v>
      </c>
      <c r="Q149" s="50">
        <f aca="true" t="shared" si="319" ref="Q149:Q154">AZ149/12*4</f>
        <v>400</v>
      </c>
      <c r="R149" s="23">
        <f t="shared" si="310"/>
        <v>331</v>
      </c>
      <c r="S149" s="50">
        <v>0</v>
      </c>
      <c r="T149" s="50">
        <f t="shared" si="302"/>
        <v>500</v>
      </c>
      <c r="U149" s="50">
        <f aca="true" t="shared" si="320" ref="U149:U154">AZ149/12*5</f>
        <v>500</v>
      </c>
      <c r="V149" s="23">
        <f t="shared" si="311"/>
        <v>331</v>
      </c>
      <c r="W149" s="50">
        <v>0</v>
      </c>
      <c r="X149" s="50">
        <f t="shared" si="303"/>
        <v>600</v>
      </c>
      <c r="Y149" s="50">
        <f aca="true" t="shared" si="321" ref="Y149:Y154">AZ149/12*6</f>
        <v>600</v>
      </c>
      <c r="Z149" s="23">
        <f t="shared" si="293"/>
        <v>0</v>
      </c>
      <c r="AA149" s="23">
        <f t="shared" si="304"/>
        <v>331</v>
      </c>
      <c r="AB149" s="50">
        <v>0</v>
      </c>
      <c r="AC149" s="23">
        <f t="shared" si="312"/>
        <v>331</v>
      </c>
      <c r="AD149" s="52">
        <f t="shared" si="305"/>
        <v>700</v>
      </c>
      <c r="AE149" s="52">
        <f aca="true" t="shared" si="322" ref="AE149:AE154">AZ149/12*7</f>
        <v>700</v>
      </c>
      <c r="AF149" s="50">
        <v>0</v>
      </c>
      <c r="AG149" s="22">
        <f t="shared" si="306"/>
        <v>800</v>
      </c>
      <c r="AH149" s="22">
        <f aca="true" t="shared" si="323" ref="AH149:AH154">AZ149/12*8</f>
        <v>800</v>
      </c>
      <c r="AI149" s="23">
        <f t="shared" si="294"/>
        <v>331</v>
      </c>
      <c r="AJ149" s="50">
        <v>0</v>
      </c>
      <c r="AK149" s="52">
        <f t="shared" si="307"/>
        <v>900</v>
      </c>
      <c r="AL149" s="52">
        <f aca="true" t="shared" si="324" ref="AL149:AL154">AZ149/12*9</f>
        <v>900</v>
      </c>
      <c r="AM149" s="23">
        <f t="shared" si="313"/>
        <v>0</v>
      </c>
      <c r="AN149" s="23">
        <f t="shared" si="314"/>
        <v>331</v>
      </c>
      <c r="AO149" s="50">
        <v>0</v>
      </c>
      <c r="AP149" s="52">
        <f t="shared" si="308"/>
        <v>1000</v>
      </c>
      <c r="AQ149" s="52">
        <f aca="true" t="shared" si="325" ref="AQ149:AQ154">AZ149/12*10</f>
        <v>1000</v>
      </c>
      <c r="AR149" s="23">
        <f t="shared" si="295"/>
        <v>331</v>
      </c>
      <c r="AS149" s="50">
        <v>0</v>
      </c>
      <c r="AT149" s="52">
        <f t="shared" si="309"/>
        <v>1100</v>
      </c>
      <c r="AU149" s="52">
        <f aca="true" t="shared" si="326" ref="AU149:AU154">AZ149/12*11</f>
        <v>1100</v>
      </c>
      <c r="AV149" s="23">
        <f t="shared" si="296"/>
        <v>331</v>
      </c>
      <c r="AW149" s="50">
        <v>195</v>
      </c>
      <c r="AX149" s="23">
        <f aca="true" t="shared" si="327" ref="AX149:AX154">SUM(N149,Z149,AM149,AO149,AS149,AW149)</f>
        <v>526</v>
      </c>
      <c r="AY149" s="50">
        <v>1200</v>
      </c>
      <c r="AZ149" s="50">
        <v>1200</v>
      </c>
      <c r="BA149" s="77"/>
    </row>
    <row r="150" spans="1:53" ht="12.75" hidden="1">
      <c r="A150" s="65">
        <v>1112</v>
      </c>
      <c r="B150" s="68">
        <v>1652</v>
      </c>
      <c r="C150" s="15" t="s">
        <v>35</v>
      </c>
      <c r="D150" s="50">
        <v>139</v>
      </c>
      <c r="E150" s="50">
        <f t="shared" si="297"/>
        <v>83.33333333333333</v>
      </c>
      <c r="F150" s="50">
        <f t="shared" si="315"/>
        <v>83.33333333333333</v>
      </c>
      <c r="G150" s="50">
        <v>40</v>
      </c>
      <c r="H150" s="50">
        <f t="shared" si="298"/>
        <v>166.66666666666666</v>
      </c>
      <c r="I150" s="50">
        <f t="shared" si="316"/>
        <v>166.66666666666666</v>
      </c>
      <c r="J150" s="23">
        <f t="shared" si="317"/>
        <v>179</v>
      </c>
      <c r="K150" s="50">
        <v>74</v>
      </c>
      <c r="L150" s="50">
        <f t="shared" si="299"/>
        <v>250</v>
      </c>
      <c r="M150" s="50">
        <f t="shared" si="318"/>
        <v>250</v>
      </c>
      <c r="N150" s="23">
        <f t="shared" si="300"/>
        <v>253</v>
      </c>
      <c r="O150" s="50">
        <v>0</v>
      </c>
      <c r="P150" s="50">
        <f t="shared" si="301"/>
        <v>333.3333333333333</v>
      </c>
      <c r="Q150" s="50">
        <f t="shared" si="319"/>
        <v>333.3333333333333</v>
      </c>
      <c r="R150" s="23">
        <f t="shared" si="310"/>
        <v>253</v>
      </c>
      <c r="S150" s="50">
        <v>0</v>
      </c>
      <c r="T150" s="50">
        <f t="shared" si="302"/>
        <v>416.66666666666663</v>
      </c>
      <c r="U150" s="50">
        <f t="shared" si="320"/>
        <v>416.66666666666663</v>
      </c>
      <c r="V150" s="23">
        <f t="shared" si="311"/>
        <v>253</v>
      </c>
      <c r="W150" s="50">
        <v>1</v>
      </c>
      <c r="X150" s="50">
        <f t="shared" si="303"/>
        <v>500</v>
      </c>
      <c r="Y150" s="50">
        <f t="shared" si="321"/>
        <v>500</v>
      </c>
      <c r="Z150" s="23">
        <f t="shared" si="293"/>
        <v>1</v>
      </c>
      <c r="AA150" s="23">
        <f t="shared" si="304"/>
        <v>254</v>
      </c>
      <c r="AB150" s="50">
        <v>0</v>
      </c>
      <c r="AC150" s="23">
        <f t="shared" si="312"/>
        <v>254</v>
      </c>
      <c r="AD150" s="52">
        <f t="shared" si="305"/>
        <v>583.3333333333333</v>
      </c>
      <c r="AE150" s="52">
        <f t="shared" si="322"/>
        <v>583.3333333333333</v>
      </c>
      <c r="AF150" s="50">
        <v>0</v>
      </c>
      <c r="AG150" s="22">
        <f t="shared" si="306"/>
        <v>666.6666666666666</v>
      </c>
      <c r="AH150" s="22">
        <f t="shared" si="323"/>
        <v>666.6666666666666</v>
      </c>
      <c r="AI150" s="23">
        <f t="shared" si="294"/>
        <v>254</v>
      </c>
      <c r="AJ150" s="50">
        <v>0</v>
      </c>
      <c r="AK150" s="52">
        <f t="shared" si="307"/>
        <v>750</v>
      </c>
      <c r="AL150" s="52">
        <f t="shared" si="324"/>
        <v>750</v>
      </c>
      <c r="AM150" s="23">
        <f t="shared" si="313"/>
        <v>0</v>
      </c>
      <c r="AN150" s="23">
        <f t="shared" si="314"/>
        <v>254</v>
      </c>
      <c r="AO150" s="50">
        <v>73</v>
      </c>
      <c r="AP150" s="52">
        <f t="shared" si="308"/>
        <v>833.3333333333333</v>
      </c>
      <c r="AQ150" s="52">
        <f t="shared" si="325"/>
        <v>833.3333333333333</v>
      </c>
      <c r="AR150" s="23">
        <f t="shared" si="295"/>
        <v>327</v>
      </c>
      <c r="AS150" s="50">
        <v>0</v>
      </c>
      <c r="AT150" s="52">
        <f t="shared" si="309"/>
        <v>916.6666666666666</v>
      </c>
      <c r="AU150" s="52">
        <f t="shared" si="326"/>
        <v>916.6666666666666</v>
      </c>
      <c r="AV150" s="23">
        <f t="shared" si="296"/>
        <v>327</v>
      </c>
      <c r="AW150" s="50">
        <v>0</v>
      </c>
      <c r="AX150" s="23">
        <f t="shared" si="327"/>
        <v>327</v>
      </c>
      <c r="AY150" s="50">
        <v>1000</v>
      </c>
      <c r="AZ150" s="50">
        <v>1000</v>
      </c>
      <c r="BA150" s="77"/>
    </row>
    <row r="151" spans="1:53" ht="12.75" hidden="1">
      <c r="A151" s="65">
        <v>1112</v>
      </c>
      <c r="B151" s="68">
        <v>1652</v>
      </c>
      <c r="C151" s="3" t="s">
        <v>37</v>
      </c>
      <c r="D151" s="50"/>
      <c r="E151" s="50">
        <f t="shared" si="297"/>
        <v>83.33333333333333</v>
      </c>
      <c r="F151" s="50">
        <f t="shared" si="315"/>
        <v>83.33333333333333</v>
      </c>
      <c r="G151" s="50">
        <v>0</v>
      </c>
      <c r="H151" s="50">
        <f t="shared" si="298"/>
        <v>166.66666666666666</v>
      </c>
      <c r="I151" s="50">
        <f t="shared" si="316"/>
        <v>166.66666666666666</v>
      </c>
      <c r="J151" s="23">
        <f t="shared" si="317"/>
        <v>0</v>
      </c>
      <c r="K151" s="50">
        <v>65</v>
      </c>
      <c r="L151" s="50">
        <f t="shared" si="299"/>
        <v>250</v>
      </c>
      <c r="M151" s="50">
        <f t="shared" si="318"/>
        <v>250</v>
      </c>
      <c r="N151" s="23">
        <f t="shared" si="300"/>
        <v>65</v>
      </c>
      <c r="O151" s="50">
        <v>0</v>
      </c>
      <c r="P151" s="50">
        <f t="shared" si="301"/>
        <v>333.3333333333333</v>
      </c>
      <c r="Q151" s="50">
        <f t="shared" si="319"/>
        <v>333.3333333333333</v>
      </c>
      <c r="R151" s="23">
        <f t="shared" si="310"/>
        <v>65</v>
      </c>
      <c r="S151" s="50">
        <v>0</v>
      </c>
      <c r="T151" s="50">
        <f t="shared" si="302"/>
        <v>416.66666666666663</v>
      </c>
      <c r="U151" s="50">
        <f t="shared" si="320"/>
        <v>416.66666666666663</v>
      </c>
      <c r="V151" s="23">
        <f t="shared" si="311"/>
        <v>65</v>
      </c>
      <c r="W151" s="50">
        <v>0</v>
      </c>
      <c r="X151" s="50">
        <f t="shared" si="303"/>
        <v>500</v>
      </c>
      <c r="Y151" s="50">
        <f t="shared" si="321"/>
        <v>500</v>
      </c>
      <c r="Z151" s="23">
        <f>SUM(O151,S151,W151)</f>
        <v>0</v>
      </c>
      <c r="AA151" s="23">
        <f t="shared" si="304"/>
        <v>65</v>
      </c>
      <c r="AB151" s="50">
        <v>0</v>
      </c>
      <c r="AC151" s="23">
        <f t="shared" si="312"/>
        <v>65</v>
      </c>
      <c r="AD151" s="52">
        <f t="shared" si="305"/>
        <v>583.3333333333333</v>
      </c>
      <c r="AE151" s="52">
        <f t="shared" si="322"/>
        <v>583.3333333333333</v>
      </c>
      <c r="AF151" s="50">
        <v>0</v>
      </c>
      <c r="AG151" s="22">
        <f t="shared" si="306"/>
        <v>666.6666666666666</v>
      </c>
      <c r="AH151" s="22">
        <f t="shared" si="323"/>
        <v>666.6666666666666</v>
      </c>
      <c r="AI151" s="23">
        <f>AC151+AF151</f>
        <v>65</v>
      </c>
      <c r="AJ151" s="50">
        <v>0</v>
      </c>
      <c r="AK151" s="52">
        <f t="shared" si="307"/>
        <v>750</v>
      </c>
      <c r="AL151" s="52">
        <f t="shared" si="324"/>
        <v>750</v>
      </c>
      <c r="AM151" s="23">
        <f t="shared" si="313"/>
        <v>0</v>
      </c>
      <c r="AN151" s="23">
        <f t="shared" si="314"/>
        <v>65</v>
      </c>
      <c r="AO151" s="50">
        <v>0</v>
      </c>
      <c r="AP151" s="52">
        <f t="shared" si="308"/>
        <v>833.3333333333333</v>
      </c>
      <c r="AQ151" s="52">
        <f t="shared" si="325"/>
        <v>833.3333333333333</v>
      </c>
      <c r="AR151" s="23">
        <f>AN151+AO151</f>
        <v>65</v>
      </c>
      <c r="AS151" s="50">
        <v>0</v>
      </c>
      <c r="AT151" s="52">
        <f t="shared" si="309"/>
        <v>916.6666666666666</v>
      </c>
      <c r="AU151" s="52">
        <f t="shared" si="326"/>
        <v>916.6666666666666</v>
      </c>
      <c r="AV151" s="23">
        <f>AR151+AS151</f>
        <v>65</v>
      </c>
      <c r="AW151" s="50">
        <v>259</v>
      </c>
      <c r="AX151" s="23">
        <f t="shared" si="327"/>
        <v>324</v>
      </c>
      <c r="AY151" s="50">
        <v>1000</v>
      </c>
      <c r="AZ151" s="50">
        <v>1000</v>
      </c>
      <c r="BA151" s="77"/>
    </row>
    <row r="152" spans="1:53" ht="12.75">
      <c r="A152" s="65">
        <v>1112</v>
      </c>
      <c r="B152" s="68">
        <v>1652</v>
      </c>
      <c r="C152" s="29" t="s">
        <v>71</v>
      </c>
      <c r="D152" s="50">
        <f>90+20</f>
        <v>110</v>
      </c>
      <c r="E152" s="50">
        <f t="shared" si="297"/>
        <v>41.666666666666664</v>
      </c>
      <c r="F152" s="50">
        <f t="shared" si="315"/>
        <v>41.666666666666664</v>
      </c>
      <c r="G152" s="50">
        <v>42</v>
      </c>
      <c r="H152" s="50">
        <f t="shared" si="298"/>
        <v>83.33333333333333</v>
      </c>
      <c r="I152" s="50">
        <f t="shared" si="316"/>
        <v>83.33333333333333</v>
      </c>
      <c r="J152" s="23">
        <f t="shared" si="317"/>
        <v>152</v>
      </c>
      <c r="K152" s="50">
        <v>69</v>
      </c>
      <c r="L152" s="50">
        <f t="shared" si="299"/>
        <v>125</v>
      </c>
      <c r="M152" s="50">
        <f t="shared" si="318"/>
        <v>125</v>
      </c>
      <c r="N152" s="23">
        <f>SUM(D152,G152,K152)</f>
        <v>221</v>
      </c>
      <c r="O152" s="50">
        <v>0</v>
      </c>
      <c r="P152" s="50">
        <f t="shared" si="301"/>
        <v>166.66666666666666</v>
      </c>
      <c r="Q152" s="50">
        <f t="shared" si="319"/>
        <v>166.66666666666666</v>
      </c>
      <c r="R152" s="23">
        <f t="shared" si="310"/>
        <v>221</v>
      </c>
      <c r="S152" s="50">
        <v>0</v>
      </c>
      <c r="T152" s="50">
        <f t="shared" si="302"/>
        <v>208.33333333333331</v>
      </c>
      <c r="U152" s="50">
        <f t="shared" si="320"/>
        <v>208.33333333333331</v>
      </c>
      <c r="V152" s="23">
        <f t="shared" si="311"/>
        <v>221</v>
      </c>
      <c r="W152" s="50">
        <v>0</v>
      </c>
      <c r="X152" s="50">
        <f t="shared" si="303"/>
        <v>250</v>
      </c>
      <c r="Y152" s="50">
        <f t="shared" si="321"/>
        <v>250</v>
      </c>
      <c r="Z152" s="23">
        <f>SUM(O152,S152,W152)</f>
        <v>0</v>
      </c>
      <c r="AA152" s="23">
        <f>SUM(N152,Z152)</f>
        <v>221</v>
      </c>
      <c r="AB152" s="50">
        <v>200</v>
      </c>
      <c r="AC152" s="23">
        <f t="shared" si="312"/>
        <v>421</v>
      </c>
      <c r="AD152" s="52">
        <f t="shared" si="305"/>
        <v>291.66666666666663</v>
      </c>
      <c r="AE152" s="52">
        <f t="shared" si="322"/>
        <v>291.66666666666663</v>
      </c>
      <c r="AF152" s="50">
        <v>0</v>
      </c>
      <c r="AG152" s="22">
        <f t="shared" si="306"/>
        <v>333.3333333333333</v>
      </c>
      <c r="AH152" s="22">
        <f t="shared" si="323"/>
        <v>333.3333333333333</v>
      </c>
      <c r="AI152" s="23">
        <f>AC152+AF152</f>
        <v>421</v>
      </c>
      <c r="AJ152" s="50">
        <v>174</v>
      </c>
      <c r="AK152" s="52">
        <f t="shared" si="307"/>
        <v>375</v>
      </c>
      <c r="AL152" s="52">
        <f t="shared" si="324"/>
        <v>375</v>
      </c>
      <c r="AM152" s="23">
        <f t="shared" si="313"/>
        <v>374</v>
      </c>
      <c r="AN152" s="23">
        <f t="shared" si="314"/>
        <v>595</v>
      </c>
      <c r="AO152" s="50">
        <v>102</v>
      </c>
      <c r="AP152" s="52">
        <f t="shared" si="308"/>
        <v>416.66666666666663</v>
      </c>
      <c r="AQ152" s="52">
        <f t="shared" si="325"/>
        <v>416.66666666666663</v>
      </c>
      <c r="AR152" s="23">
        <f>AN152+AO152</f>
        <v>697</v>
      </c>
      <c r="AS152" s="50">
        <v>51</v>
      </c>
      <c r="AT152" s="52">
        <f t="shared" si="309"/>
        <v>458.3333333333333</v>
      </c>
      <c r="AU152" s="52">
        <f t="shared" si="326"/>
        <v>458.3333333333333</v>
      </c>
      <c r="AV152" s="23">
        <f>AR152+AS152</f>
        <v>748</v>
      </c>
      <c r="AW152" s="50">
        <v>400</v>
      </c>
      <c r="AX152" s="23">
        <f t="shared" si="327"/>
        <v>1148</v>
      </c>
      <c r="AY152" s="50">
        <v>500</v>
      </c>
      <c r="AZ152" s="50">
        <v>500</v>
      </c>
      <c r="BA152" s="77"/>
    </row>
    <row r="153" spans="1:53" ht="12.75">
      <c r="A153" s="65">
        <v>1112</v>
      </c>
      <c r="B153" s="68">
        <v>1652</v>
      </c>
      <c r="C153" s="3" t="s">
        <v>74</v>
      </c>
      <c r="D153" s="50">
        <v>116</v>
      </c>
      <c r="E153" s="50">
        <f t="shared" si="297"/>
        <v>41.666666666666664</v>
      </c>
      <c r="F153" s="50">
        <f t="shared" si="315"/>
        <v>41.666666666666664</v>
      </c>
      <c r="G153" s="50">
        <v>53</v>
      </c>
      <c r="H153" s="50">
        <f t="shared" si="298"/>
        <v>83.33333333333333</v>
      </c>
      <c r="I153" s="50">
        <f t="shared" si="316"/>
        <v>83.33333333333333</v>
      </c>
      <c r="J153" s="23">
        <f t="shared" si="317"/>
        <v>169</v>
      </c>
      <c r="K153" s="50">
        <v>129</v>
      </c>
      <c r="L153" s="50">
        <f t="shared" si="299"/>
        <v>125</v>
      </c>
      <c r="M153" s="50">
        <f t="shared" si="318"/>
        <v>125</v>
      </c>
      <c r="N153" s="23">
        <f>SUM(D153,G153,K153)</f>
        <v>298</v>
      </c>
      <c r="O153" s="50">
        <v>0</v>
      </c>
      <c r="P153" s="50">
        <f t="shared" si="301"/>
        <v>166.66666666666666</v>
      </c>
      <c r="Q153" s="50">
        <f t="shared" si="319"/>
        <v>166.66666666666666</v>
      </c>
      <c r="R153" s="23">
        <f t="shared" si="310"/>
        <v>298</v>
      </c>
      <c r="S153" s="50">
        <v>0</v>
      </c>
      <c r="T153" s="50">
        <f t="shared" si="302"/>
        <v>208.33333333333331</v>
      </c>
      <c r="U153" s="50">
        <f t="shared" si="320"/>
        <v>208.33333333333331</v>
      </c>
      <c r="V153" s="23">
        <f t="shared" si="311"/>
        <v>298</v>
      </c>
      <c r="W153" s="50">
        <v>0</v>
      </c>
      <c r="X153" s="50">
        <f t="shared" si="303"/>
        <v>250</v>
      </c>
      <c r="Y153" s="50">
        <f t="shared" si="321"/>
        <v>250</v>
      </c>
      <c r="Z153" s="23">
        <f>SUM(O153,S153,W153)</f>
        <v>0</v>
      </c>
      <c r="AA153" s="23">
        <f>SUM(N153,Z153)</f>
        <v>298</v>
      </c>
      <c r="AB153" s="50">
        <v>220</v>
      </c>
      <c r="AC153" s="23">
        <f t="shared" si="312"/>
        <v>518</v>
      </c>
      <c r="AD153" s="50">
        <f t="shared" si="305"/>
        <v>291.66666666666663</v>
      </c>
      <c r="AE153" s="50">
        <f t="shared" si="322"/>
        <v>291.66666666666663</v>
      </c>
      <c r="AF153" s="50">
        <v>0</v>
      </c>
      <c r="AG153" s="14">
        <f t="shared" si="306"/>
        <v>333.3333333333333</v>
      </c>
      <c r="AH153" s="14">
        <f t="shared" si="323"/>
        <v>333.3333333333333</v>
      </c>
      <c r="AI153" s="23">
        <f>AC153+AF153</f>
        <v>518</v>
      </c>
      <c r="AJ153" s="50">
        <v>184</v>
      </c>
      <c r="AK153" s="50">
        <f t="shared" si="307"/>
        <v>375</v>
      </c>
      <c r="AL153" s="50">
        <f t="shared" si="324"/>
        <v>375</v>
      </c>
      <c r="AM153" s="23">
        <f t="shared" si="313"/>
        <v>404</v>
      </c>
      <c r="AN153" s="23">
        <f t="shared" si="314"/>
        <v>702</v>
      </c>
      <c r="AO153" s="50">
        <v>86</v>
      </c>
      <c r="AP153" s="50">
        <f t="shared" si="308"/>
        <v>416.66666666666663</v>
      </c>
      <c r="AQ153" s="50">
        <f t="shared" si="325"/>
        <v>416.66666666666663</v>
      </c>
      <c r="AR153" s="23">
        <f>AN153+AO153</f>
        <v>788</v>
      </c>
      <c r="AS153" s="50">
        <v>61</v>
      </c>
      <c r="AT153" s="50">
        <f t="shared" si="309"/>
        <v>458.3333333333333</v>
      </c>
      <c r="AU153" s="50">
        <f t="shared" si="326"/>
        <v>458.3333333333333</v>
      </c>
      <c r="AV153" s="23">
        <f>AR153+AS153</f>
        <v>849</v>
      </c>
      <c r="AW153" s="50">
        <v>429</v>
      </c>
      <c r="AX153" s="23">
        <f t="shared" si="327"/>
        <v>1278</v>
      </c>
      <c r="AY153" s="50">
        <v>500</v>
      </c>
      <c r="AZ153" s="50">
        <v>500</v>
      </c>
      <c r="BA153" s="77"/>
    </row>
    <row r="154" spans="1:53" ht="12.75">
      <c r="A154" s="65">
        <v>1112</v>
      </c>
      <c r="B154" s="68">
        <v>1652</v>
      </c>
      <c r="C154" s="3" t="s">
        <v>82</v>
      </c>
      <c r="D154" s="50">
        <v>112</v>
      </c>
      <c r="E154" s="50">
        <f t="shared" si="297"/>
        <v>41.666666666666664</v>
      </c>
      <c r="F154" s="50">
        <f t="shared" si="315"/>
        <v>41.666666666666664</v>
      </c>
      <c r="G154" s="50">
        <v>58</v>
      </c>
      <c r="H154" s="50">
        <f t="shared" si="298"/>
        <v>83.33333333333333</v>
      </c>
      <c r="I154" s="50">
        <f t="shared" si="316"/>
        <v>83.33333333333333</v>
      </c>
      <c r="J154" s="23">
        <f t="shared" si="317"/>
        <v>170</v>
      </c>
      <c r="K154" s="50">
        <v>167</v>
      </c>
      <c r="L154" s="50">
        <f t="shared" si="299"/>
        <v>125</v>
      </c>
      <c r="M154" s="50">
        <f t="shared" si="318"/>
        <v>125</v>
      </c>
      <c r="N154" s="23">
        <f>SUM(D154,G154,K154)</f>
        <v>337</v>
      </c>
      <c r="O154" s="50">
        <v>0</v>
      </c>
      <c r="P154" s="50">
        <f t="shared" si="301"/>
        <v>166.66666666666666</v>
      </c>
      <c r="Q154" s="50">
        <f t="shared" si="319"/>
        <v>166.66666666666666</v>
      </c>
      <c r="R154" s="23">
        <f t="shared" si="310"/>
        <v>337</v>
      </c>
      <c r="S154" s="50">
        <v>0</v>
      </c>
      <c r="T154" s="50">
        <f t="shared" si="302"/>
        <v>208.33333333333331</v>
      </c>
      <c r="U154" s="50">
        <f t="shared" si="320"/>
        <v>208.33333333333331</v>
      </c>
      <c r="V154" s="23">
        <f t="shared" si="311"/>
        <v>337</v>
      </c>
      <c r="W154" s="50">
        <v>0</v>
      </c>
      <c r="X154" s="50">
        <f t="shared" si="303"/>
        <v>250</v>
      </c>
      <c r="Y154" s="50">
        <f t="shared" si="321"/>
        <v>250</v>
      </c>
      <c r="Z154" s="23">
        <f>SUM(O154,S154,W154)</f>
        <v>0</v>
      </c>
      <c r="AA154" s="23">
        <f>SUM(N154,Z154)</f>
        <v>337</v>
      </c>
      <c r="AB154" s="50"/>
      <c r="AC154" s="23">
        <f t="shared" si="312"/>
        <v>337</v>
      </c>
      <c r="AD154" s="50">
        <f t="shared" si="305"/>
        <v>291.66666666666663</v>
      </c>
      <c r="AE154" s="50">
        <f t="shared" si="322"/>
        <v>291.66666666666663</v>
      </c>
      <c r="AF154" s="50"/>
      <c r="AG154" s="14">
        <f t="shared" si="306"/>
        <v>333.3333333333333</v>
      </c>
      <c r="AH154" s="14">
        <f t="shared" si="323"/>
        <v>333.3333333333333</v>
      </c>
      <c r="AI154" s="23">
        <f>AC154+AF154</f>
        <v>337</v>
      </c>
      <c r="AJ154" s="50"/>
      <c r="AK154" s="50">
        <f t="shared" si="307"/>
        <v>375</v>
      </c>
      <c r="AL154" s="50">
        <f t="shared" si="324"/>
        <v>375</v>
      </c>
      <c r="AM154" s="23">
        <f t="shared" si="313"/>
        <v>0</v>
      </c>
      <c r="AN154" s="23">
        <f t="shared" si="314"/>
        <v>337</v>
      </c>
      <c r="AO154" s="50"/>
      <c r="AP154" s="50">
        <f t="shared" si="308"/>
        <v>416.66666666666663</v>
      </c>
      <c r="AQ154" s="50">
        <f t="shared" si="325"/>
        <v>416.66666666666663</v>
      </c>
      <c r="AR154" s="23">
        <f>AN154+AO154</f>
        <v>337</v>
      </c>
      <c r="AS154" s="50"/>
      <c r="AT154" s="50">
        <f t="shared" si="309"/>
        <v>458.3333333333333</v>
      </c>
      <c r="AU154" s="50">
        <f t="shared" si="326"/>
        <v>458.3333333333333</v>
      </c>
      <c r="AV154" s="23">
        <f>AR154+AS154</f>
        <v>337</v>
      </c>
      <c r="AW154" s="50"/>
      <c r="AX154" s="23">
        <f t="shared" si="327"/>
        <v>337</v>
      </c>
      <c r="AY154" s="50">
        <v>500</v>
      </c>
      <c r="AZ154" s="50">
        <v>500</v>
      </c>
      <c r="BA154" s="77"/>
    </row>
    <row r="155" spans="1:52" ht="14.25" thickBot="1">
      <c r="A155" s="36"/>
      <c r="B155" s="36"/>
      <c r="C155" s="26"/>
      <c r="D155" s="62"/>
      <c r="E155" s="62"/>
      <c r="F155" s="62"/>
      <c r="G155" s="62"/>
      <c r="H155" s="62"/>
      <c r="I155" s="62"/>
      <c r="J155" s="49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49"/>
      <c r="W155" s="62"/>
      <c r="X155" s="62"/>
      <c r="Y155" s="62"/>
      <c r="Z155" s="62"/>
      <c r="AA155" s="62"/>
      <c r="AB155" s="62"/>
      <c r="AC155" s="49"/>
      <c r="AD155" s="62"/>
      <c r="AE155" s="62"/>
      <c r="AF155" s="62"/>
      <c r="AG155" s="71"/>
      <c r="AH155" s="71"/>
      <c r="AI155" s="49"/>
      <c r="AJ155" s="62"/>
      <c r="AK155" s="62"/>
      <c r="AL155" s="62"/>
      <c r="AM155" s="49"/>
      <c r="AN155" s="49"/>
      <c r="AO155" s="62"/>
      <c r="AP155" s="62"/>
      <c r="AQ155" s="62"/>
      <c r="AR155" s="49"/>
      <c r="AS155" s="62"/>
      <c r="AT155" s="62"/>
      <c r="AU155" s="62"/>
      <c r="AV155" s="49"/>
      <c r="AW155" s="62"/>
      <c r="AX155" s="62"/>
      <c r="AY155" s="62"/>
      <c r="AZ155" s="62"/>
    </row>
    <row r="156" spans="1:52" ht="39.75" hidden="1" thickBot="1">
      <c r="A156" s="32"/>
      <c r="B156" s="31"/>
      <c r="C156" s="39" t="s">
        <v>70</v>
      </c>
      <c r="D156" s="57" t="s">
        <v>0</v>
      </c>
      <c r="E156" s="57" t="s">
        <v>25</v>
      </c>
      <c r="F156" s="38" t="s">
        <v>45</v>
      </c>
      <c r="G156" s="57" t="s">
        <v>1</v>
      </c>
      <c r="H156" s="57" t="s">
        <v>26</v>
      </c>
      <c r="I156" s="38" t="s">
        <v>46</v>
      </c>
      <c r="J156" s="84" t="s">
        <v>57</v>
      </c>
      <c r="K156" s="57" t="s">
        <v>2</v>
      </c>
      <c r="L156" s="38" t="s">
        <v>27</v>
      </c>
      <c r="M156" s="38" t="s">
        <v>47</v>
      </c>
      <c r="N156" s="90" t="s">
        <v>58</v>
      </c>
      <c r="O156" s="57" t="s">
        <v>3</v>
      </c>
      <c r="P156" s="38" t="s">
        <v>30</v>
      </c>
      <c r="Q156" s="38" t="s">
        <v>48</v>
      </c>
      <c r="R156" s="90" t="s">
        <v>60</v>
      </c>
      <c r="S156" s="57" t="s">
        <v>4</v>
      </c>
      <c r="T156" s="38" t="s">
        <v>31</v>
      </c>
      <c r="U156" s="38" t="s">
        <v>49</v>
      </c>
      <c r="V156" s="84" t="s">
        <v>59</v>
      </c>
      <c r="W156" s="57" t="s">
        <v>5</v>
      </c>
      <c r="X156" s="82" t="s">
        <v>38</v>
      </c>
      <c r="Y156" s="82" t="s">
        <v>50</v>
      </c>
      <c r="Z156" s="90" t="s">
        <v>61</v>
      </c>
      <c r="AA156" s="90" t="s">
        <v>62</v>
      </c>
      <c r="AB156" s="57" t="s">
        <v>6</v>
      </c>
      <c r="AC156" s="84" t="s">
        <v>63</v>
      </c>
      <c r="AD156" s="82" t="s">
        <v>40</v>
      </c>
      <c r="AE156" s="82" t="s">
        <v>51</v>
      </c>
      <c r="AF156" s="72" t="s">
        <v>7</v>
      </c>
      <c r="AG156" s="81" t="s">
        <v>41</v>
      </c>
      <c r="AH156" s="81" t="s">
        <v>52</v>
      </c>
      <c r="AI156" s="84" t="s">
        <v>64</v>
      </c>
      <c r="AJ156" s="72" t="s">
        <v>8</v>
      </c>
      <c r="AK156" s="38" t="s">
        <v>42</v>
      </c>
      <c r="AL156" s="38" t="s">
        <v>53</v>
      </c>
      <c r="AM156" s="84" t="s">
        <v>65</v>
      </c>
      <c r="AN156" s="84" t="s">
        <v>66</v>
      </c>
      <c r="AO156" s="72" t="s">
        <v>9</v>
      </c>
      <c r="AP156" s="81" t="s">
        <v>43</v>
      </c>
      <c r="AQ156" s="81" t="s">
        <v>54</v>
      </c>
      <c r="AR156" s="84" t="s">
        <v>67</v>
      </c>
      <c r="AS156" s="72" t="s">
        <v>10</v>
      </c>
      <c r="AT156" s="81" t="s">
        <v>44</v>
      </c>
      <c r="AU156" s="81" t="s">
        <v>55</v>
      </c>
      <c r="AV156" s="84" t="s">
        <v>68</v>
      </c>
      <c r="AW156" s="75" t="s">
        <v>11</v>
      </c>
      <c r="AX156" s="91" t="s">
        <v>69</v>
      </c>
      <c r="AY156" s="73" t="s">
        <v>22</v>
      </c>
      <c r="AZ156" s="85" t="s">
        <v>36</v>
      </c>
    </row>
    <row r="157" spans="1:52" ht="12.75" hidden="1">
      <c r="A157" s="65">
        <v>1701</v>
      </c>
      <c r="B157" s="68">
        <v>2727</v>
      </c>
      <c r="C157" s="3" t="s">
        <v>37</v>
      </c>
      <c r="D157" s="50">
        <v>0</v>
      </c>
      <c r="E157" s="50">
        <f>AY157/12*1</f>
        <v>3.3333333333333335</v>
      </c>
      <c r="F157" s="50">
        <f>AZ157/12*1</f>
        <v>3.3333333333333335</v>
      </c>
      <c r="G157" s="50">
        <v>3</v>
      </c>
      <c r="H157" s="50">
        <f>AY157/12*2</f>
        <v>6.666666666666667</v>
      </c>
      <c r="I157" s="50">
        <f>AZ157/12*2</f>
        <v>6.666666666666667</v>
      </c>
      <c r="J157" s="23">
        <f>D157+G157</f>
        <v>3</v>
      </c>
      <c r="K157" s="50">
        <v>0</v>
      </c>
      <c r="L157" s="50">
        <f>AY157/12*3</f>
        <v>10</v>
      </c>
      <c r="M157" s="50">
        <f>AZ157/12*3</f>
        <v>10</v>
      </c>
      <c r="N157" s="23">
        <f>SUM(D157,G157,K157)</f>
        <v>3</v>
      </c>
      <c r="O157" s="50">
        <v>0</v>
      </c>
      <c r="P157" s="50">
        <f>AY157/12*4</f>
        <v>13.333333333333334</v>
      </c>
      <c r="Q157" s="50">
        <f>AZ157/12*4</f>
        <v>13.333333333333334</v>
      </c>
      <c r="R157" s="23">
        <f>SUM(N157,O157)</f>
        <v>3</v>
      </c>
      <c r="S157" s="50">
        <v>0</v>
      </c>
      <c r="T157" s="50">
        <f>AY157/12*5</f>
        <v>16.666666666666668</v>
      </c>
      <c r="U157" s="50">
        <f>AZ157/12*5</f>
        <v>16.666666666666668</v>
      </c>
      <c r="V157" s="23">
        <f>SUM(R157,S157)</f>
        <v>3</v>
      </c>
      <c r="W157" s="50">
        <v>0</v>
      </c>
      <c r="X157" s="50">
        <f>AY157/12*6</f>
        <v>20</v>
      </c>
      <c r="Y157" s="50">
        <f>AZ157/12*6</f>
        <v>20</v>
      </c>
      <c r="Z157" s="23">
        <f>SUM(O157,S157,W157)</f>
        <v>0</v>
      </c>
      <c r="AA157" s="23">
        <f>SUM(N157,Z157)</f>
        <v>3</v>
      </c>
      <c r="AB157" s="50">
        <v>0</v>
      </c>
      <c r="AC157" s="23">
        <f>SUM(AA157,AB157)</f>
        <v>3</v>
      </c>
      <c r="AD157" s="52">
        <f>AY157/12*7</f>
        <v>23.333333333333336</v>
      </c>
      <c r="AE157" s="52">
        <f>AZ157/12*7</f>
        <v>23.333333333333336</v>
      </c>
      <c r="AF157" s="50">
        <v>0</v>
      </c>
      <c r="AG157" s="22">
        <f>AY157/12*8</f>
        <v>26.666666666666668</v>
      </c>
      <c r="AH157" s="22">
        <f>AZ157/12*8</f>
        <v>26.666666666666668</v>
      </c>
      <c r="AI157" s="23">
        <f>AC157+AF157</f>
        <v>3</v>
      </c>
      <c r="AJ157" s="50">
        <v>0</v>
      </c>
      <c r="AK157" s="52">
        <f>AY157/12*9</f>
        <v>30</v>
      </c>
      <c r="AL157" s="52">
        <f>AZ157/12*9</f>
        <v>30</v>
      </c>
      <c r="AM157" s="23">
        <f>SUM(AB157,AF157,AJ157)</f>
        <v>0</v>
      </c>
      <c r="AN157" s="23">
        <f>SUM(N157+Z157+AM157)</f>
        <v>3</v>
      </c>
      <c r="AO157" s="50">
        <v>0</v>
      </c>
      <c r="AP157" s="52">
        <f>AY157/12*10</f>
        <v>33.333333333333336</v>
      </c>
      <c r="AQ157" s="52">
        <f>AZ157/12*10</f>
        <v>33.333333333333336</v>
      </c>
      <c r="AR157" s="23">
        <f>AN157+AO157</f>
        <v>3</v>
      </c>
      <c r="AS157" s="50">
        <v>0</v>
      </c>
      <c r="AT157" s="52">
        <f>AY157/12*11</f>
        <v>36.66666666666667</v>
      </c>
      <c r="AU157" s="52">
        <f>AZ157/12*11</f>
        <v>36.66666666666667</v>
      </c>
      <c r="AV157" s="23">
        <f>AR157+AS157</f>
        <v>3</v>
      </c>
      <c r="AW157" s="50">
        <v>0</v>
      </c>
      <c r="AX157" s="23">
        <f>SUM(N157,Z157,AM157,AO157,AS157,AW157)</f>
        <v>3</v>
      </c>
      <c r="AY157" s="50">
        <v>40</v>
      </c>
      <c r="AZ157" s="50">
        <v>40</v>
      </c>
    </row>
    <row r="158" spans="1:53" ht="12.75" hidden="1">
      <c r="A158" s="65">
        <v>1701</v>
      </c>
      <c r="B158" s="68">
        <v>2727</v>
      </c>
      <c r="C158" s="29" t="s">
        <v>71</v>
      </c>
      <c r="D158" s="50">
        <v>0</v>
      </c>
      <c r="E158" s="50">
        <f>AY158/12*1</f>
        <v>0</v>
      </c>
      <c r="F158" s="50">
        <f>AZ158/12*1</f>
        <v>0</v>
      </c>
      <c r="G158" s="50">
        <v>0</v>
      </c>
      <c r="H158" s="50">
        <f>AY158/12*2</f>
        <v>0</v>
      </c>
      <c r="I158" s="50">
        <f>AZ158/12*2</f>
        <v>0</v>
      </c>
      <c r="J158" s="23">
        <f>D158+G158</f>
        <v>0</v>
      </c>
      <c r="K158" s="50">
        <v>0</v>
      </c>
      <c r="L158" s="50">
        <f>AY158/12*3</f>
        <v>0</v>
      </c>
      <c r="M158" s="50">
        <f>AZ158/12*3</f>
        <v>0</v>
      </c>
      <c r="N158" s="23">
        <f>SUM(D158,G158,K158)</f>
        <v>0</v>
      </c>
      <c r="O158" s="50">
        <v>0</v>
      </c>
      <c r="P158" s="50">
        <f>AY158/12*4</f>
        <v>0</v>
      </c>
      <c r="Q158" s="50">
        <f>AZ158/12*4</f>
        <v>0</v>
      </c>
      <c r="R158" s="23">
        <f>SUM(N158,O158)</f>
        <v>0</v>
      </c>
      <c r="S158" s="50">
        <v>0</v>
      </c>
      <c r="T158" s="50">
        <f>AY158/12*5</f>
        <v>0</v>
      </c>
      <c r="U158" s="50">
        <f>AZ158/12*5</f>
        <v>0</v>
      </c>
      <c r="V158" s="23">
        <f>SUM(R158,S158)</f>
        <v>0</v>
      </c>
      <c r="W158" s="50">
        <v>0</v>
      </c>
      <c r="X158" s="50">
        <f>AY158/12*6</f>
        <v>0</v>
      </c>
      <c r="Y158" s="50">
        <f>AZ158/12*6</f>
        <v>0</v>
      </c>
      <c r="Z158" s="23">
        <f>SUM(O158,S158,W158)</f>
        <v>0</v>
      </c>
      <c r="AA158" s="23">
        <f>SUM(N158,Z158)</f>
        <v>0</v>
      </c>
      <c r="AB158" s="50">
        <v>0</v>
      </c>
      <c r="AC158" s="23">
        <f>SUM(AA158,AB158)</f>
        <v>0</v>
      </c>
      <c r="AD158" s="52">
        <f>AY158/12*7</f>
        <v>0</v>
      </c>
      <c r="AE158" s="52">
        <f>AZ158/12*7</f>
        <v>0</v>
      </c>
      <c r="AF158" s="50">
        <v>0</v>
      </c>
      <c r="AG158" s="22">
        <f>AY158/12*8</f>
        <v>0</v>
      </c>
      <c r="AH158" s="22">
        <f>AZ158/12*8</f>
        <v>0</v>
      </c>
      <c r="AI158" s="23">
        <f>AC158+AF158</f>
        <v>0</v>
      </c>
      <c r="AJ158" s="50">
        <v>0</v>
      </c>
      <c r="AK158" s="52">
        <f>AY158/12*9</f>
        <v>0</v>
      </c>
      <c r="AL158" s="52">
        <f>AZ158/12*9</f>
        <v>0</v>
      </c>
      <c r="AM158" s="23">
        <f>SUM(AB158,AF158,AJ158)</f>
        <v>0</v>
      </c>
      <c r="AN158" s="23">
        <f>SUM(N158+Z158+AM158)</f>
        <v>0</v>
      </c>
      <c r="AO158" s="50">
        <v>0</v>
      </c>
      <c r="AP158" s="52">
        <f>AY158/12*10</f>
        <v>0</v>
      </c>
      <c r="AQ158" s="52">
        <f>AZ158/12*10</f>
        <v>0</v>
      </c>
      <c r="AR158" s="23">
        <f>AN158+AO158</f>
        <v>0</v>
      </c>
      <c r="AS158" s="50">
        <v>0</v>
      </c>
      <c r="AT158" s="52">
        <f>AY158/12*11</f>
        <v>0</v>
      </c>
      <c r="AU158" s="52">
        <f>AZ158/12*11</f>
        <v>0</v>
      </c>
      <c r="AV158" s="23">
        <f>AR158+AS158</f>
        <v>0</v>
      </c>
      <c r="AW158" s="50">
        <v>0</v>
      </c>
      <c r="AX158" s="23">
        <f>SUM(N158,Z158,AM158,AO158,AS158,AW158)</f>
        <v>0</v>
      </c>
      <c r="AY158" s="50">
        <v>0</v>
      </c>
      <c r="AZ158" s="50">
        <v>0</v>
      </c>
      <c r="BA158" s="77"/>
    </row>
    <row r="159" spans="1:53" ht="12.75" hidden="1">
      <c r="A159" s="65">
        <v>1701</v>
      </c>
      <c r="B159" s="68">
        <v>2727</v>
      </c>
      <c r="C159" s="3" t="s">
        <v>74</v>
      </c>
      <c r="D159" s="50">
        <v>0</v>
      </c>
      <c r="E159" s="50"/>
      <c r="F159" s="50"/>
      <c r="G159" s="50">
        <v>0</v>
      </c>
      <c r="H159" s="50"/>
      <c r="I159" s="50"/>
      <c r="J159" s="23">
        <f>D159+G159</f>
        <v>0</v>
      </c>
      <c r="K159" s="50"/>
      <c r="L159" s="50"/>
      <c r="M159" s="50"/>
      <c r="N159" s="23"/>
      <c r="O159" s="50"/>
      <c r="P159" s="50"/>
      <c r="Q159" s="50"/>
      <c r="R159" s="23"/>
      <c r="S159" s="50"/>
      <c r="T159" s="50"/>
      <c r="U159" s="50"/>
      <c r="V159" s="23"/>
      <c r="W159" s="50"/>
      <c r="X159" s="50"/>
      <c r="Y159" s="50"/>
      <c r="Z159" s="23"/>
      <c r="AA159" s="23"/>
      <c r="AB159" s="50"/>
      <c r="AC159" s="23"/>
      <c r="AD159" s="50"/>
      <c r="AE159" s="50"/>
      <c r="AF159" s="50"/>
      <c r="AG159" s="14"/>
      <c r="AH159" s="14"/>
      <c r="AI159" s="23"/>
      <c r="AJ159" s="50"/>
      <c r="AK159" s="50"/>
      <c r="AL159" s="50"/>
      <c r="AM159" s="23"/>
      <c r="AN159" s="23"/>
      <c r="AO159" s="50"/>
      <c r="AP159" s="50"/>
      <c r="AQ159" s="50"/>
      <c r="AR159" s="23"/>
      <c r="AS159" s="50"/>
      <c r="AT159" s="50"/>
      <c r="AU159" s="50"/>
      <c r="AV159" s="23"/>
      <c r="AW159" s="50"/>
      <c r="AX159" s="23"/>
      <c r="AY159" s="50">
        <v>0</v>
      </c>
      <c r="AZ159" s="50">
        <v>0</v>
      </c>
      <c r="BA159" s="77"/>
    </row>
    <row r="160" spans="1:52" ht="14.25" hidden="1" thickBot="1">
      <c r="A160" s="17"/>
      <c r="B160" s="17"/>
      <c r="C160" s="88"/>
      <c r="D160" s="62"/>
      <c r="E160" s="62"/>
      <c r="F160" s="62"/>
      <c r="G160" s="62"/>
      <c r="H160" s="62"/>
      <c r="I160" s="62"/>
      <c r="J160" s="49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49"/>
      <c r="W160" s="62"/>
      <c r="X160" s="62"/>
      <c r="Y160" s="62"/>
      <c r="Z160" s="62"/>
      <c r="AA160" s="62"/>
      <c r="AB160" s="62"/>
      <c r="AC160" s="49"/>
      <c r="AD160" s="62"/>
      <c r="AE160" s="62"/>
      <c r="AF160" s="62"/>
      <c r="AG160" s="71"/>
      <c r="AH160" s="71"/>
      <c r="AI160" s="49"/>
      <c r="AJ160" s="62"/>
      <c r="AK160" s="62"/>
      <c r="AL160" s="62"/>
      <c r="AM160" s="49"/>
      <c r="AN160" s="49"/>
      <c r="AO160" s="62"/>
      <c r="AP160" s="62"/>
      <c r="AQ160" s="62"/>
      <c r="AR160" s="49"/>
      <c r="AS160" s="62"/>
      <c r="AT160" s="62"/>
      <c r="AU160" s="62"/>
      <c r="AV160" s="49"/>
      <c r="AW160" s="62"/>
      <c r="AX160" s="62"/>
      <c r="AY160" s="62"/>
      <c r="AZ160" s="62"/>
    </row>
    <row r="161" spans="1:52" ht="28.5" customHeight="1" thickBot="1">
      <c r="A161" s="9"/>
      <c r="B161" s="37"/>
      <c r="C161" s="40" t="s">
        <v>19</v>
      </c>
      <c r="D161" s="57" t="s">
        <v>0</v>
      </c>
      <c r="E161" s="57" t="s">
        <v>25</v>
      </c>
      <c r="F161" s="38" t="s">
        <v>45</v>
      </c>
      <c r="G161" s="57" t="s">
        <v>1</v>
      </c>
      <c r="H161" s="57" t="s">
        <v>26</v>
      </c>
      <c r="I161" s="38" t="s">
        <v>46</v>
      </c>
      <c r="J161" s="84" t="s">
        <v>57</v>
      </c>
      <c r="K161" s="57" t="s">
        <v>2</v>
      </c>
      <c r="L161" s="57" t="s">
        <v>27</v>
      </c>
      <c r="M161" s="38" t="s">
        <v>47</v>
      </c>
      <c r="N161" s="90" t="s">
        <v>58</v>
      </c>
      <c r="O161" s="57" t="s">
        <v>3</v>
      </c>
      <c r="P161" s="38" t="s">
        <v>30</v>
      </c>
      <c r="Q161" s="38" t="s">
        <v>48</v>
      </c>
      <c r="R161" s="90" t="s">
        <v>60</v>
      </c>
      <c r="S161" s="57" t="s">
        <v>4</v>
      </c>
      <c r="T161" s="38" t="s">
        <v>31</v>
      </c>
      <c r="U161" s="38" t="s">
        <v>49</v>
      </c>
      <c r="V161" s="84" t="s">
        <v>59</v>
      </c>
      <c r="W161" s="57" t="s">
        <v>5</v>
      </c>
      <c r="X161" s="82" t="s">
        <v>38</v>
      </c>
      <c r="Y161" s="82" t="s">
        <v>50</v>
      </c>
      <c r="Z161" s="90" t="s">
        <v>61</v>
      </c>
      <c r="AA161" s="90" t="s">
        <v>62</v>
      </c>
      <c r="AB161" s="57" t="s">
        <v>6</v>
      </c>
      <c r="AC161" s="84" t="s">
        <v>63</v>
      </c>
      <c r="AD161" s="82" t="s">
        <v>40</v>
      </c>
      <c r="AE161" s="82" t="s">
        <v>51</v>
      </c>
      <c r="AF161" s="72" t="s">
        <v>7</v>
      </c>
      <c r="AG161" s="81" t="s">
        <v>41</v>
      </c>
      <c r="AH161" s="81" t="s">
        <v>52</v>
      </c>
      <c r="AI161" s="84" t="s">
        <v>64</v>
      </c>
      <c r="AJ161" s="72" t="s">
        <v>8</v>
      </c>
      <c r="AK161" s="38" t="s">
        <v>42</v>
      </c>
      <c r="AL161" s="38" t="s">
        <v>53</v>
      </c>
      <c r="AM161" s="84" t="s">
        <v>65</v>
      </c>
      <c r="AN161" s="84" t="s">
        <v>66</v>
      </c>
      <c r="AO161" s="72" t="s">
        <v>9</v>
      </c>
      <c r="AP161" s="81" t="s">
        <v>43</v>
      </c>
      <c r="AQ161" s="81" t="s">
        <v>54</v>
      </c>
      <c r="AR161" s="84" t="s">
        <v>67</v>
      </c>
      <c r="AS161" s="72" t="s">
        <v>10</v>
      </c>
      <c r="AT161" s="81" t="s">
        <v>44</v>
      </c>
      <c r="AU161" s="81" t="s">
        <v>55</v>
      </c>
      <c r="AV161" s="84" t="s">
        <v>68</v>
      </c>
      <c r="AW161" s="75" t="s">
        <v>11</v>
      </c>
      <c r="AX161" s="91" t="s">
        <v>69</v>
      </c>
      <c r="AY161" s="76" t="s">
        <v>22</v>
      </c>
      <c r="AZ161" s="85" t="s">
        <v>36</v>
      </c>
    </row>
    <row r="162" spans="1:52" ht="12.75" hidden="1">
      <c r="A162" s="33"/>
      <c r="B162" s="34"/>
      <c r="C162" s="13" t="s">
        <v>12</v>
      </c>
      <c r="D162" s="50">
        <f aca="true" t="shared" si="328" ref="D162:D171">SUM(D5,D24,D43,D62,D81,D100,D119,D138)</f>
        <v>7530</v>
      </c>
      <c r="E162" s="50"/>
      <c r="F162" s="50"/>
      <c r="G162" s="50">
        <f aca="true" t="shared" si="329" ref="G162:G171">SUM(G5,G24,G43,G62,G81,G100,G119,G138)</f>
        <v>4080</v>
      </c>
      <c r="H162" s="23"/>
      <c r="I162" s="23"/>
      <c r="J162" s="23"/>
      <c r="K162" s="50">
        <f aca="true" t="shared" si="330" ref="K162:K171">SUM(K5,K24,K43,K62,K81,K100,K119,K138)</f>
        <v>3935</v>
      </c>
      <c r="L162" s="50"/>
      <c r="M162" s="50"/>
      <c r="N162" s="23">
        <f aca="true" t="shared" si="331" ref="N162:N169">SUM(D162:K162)</f>
        <v>15545</v>
      </c>
      <c r="O162" s="50">
        <f aca="true" t="shared" si="332" ref="O162:O171">SUM(O5,O24,O43,O62,O81,O100,O119,O138)</f>
        <v>12753</v>
      </c>
      <c r="P162" s="50"/>
      <c r="Q162" s="50"/>
      <c r="R162" s="23">
        <f aca="true" t="shared" si="333" ref="R162:R169">SUM(N162:O162)</f>
        <v>28298</v>
      </c>
      <c r="S162" s="50">
        <f aca="true" t="shared" si="334" ref="S162:S171">SUM(S5,S24,S43,S62,S81,S100,S119,S138)</f>
        <v>7258</v>
      </c>
      <c r="T162" s="50"/>
      <c r="U162" s="50"/>
      <c r="V162" s="23"/>
      <c r="W162" s="50">
        <f aca="true" t="shared" si="335" ref="W162:W171">SUM(W5,W24,W43,W62,W81,W100,W119,W138)</f>
        <v>4196</v>
      </c>
      <c r="X162" s="50"/>
      <c r="Y162" s="50"/>
      <c r="Z162" s="23">
        <f>SUM(O162,S162:W162)</f>
        <v>24207</v>
      </c>
      <c r="AA162" s="23">
        <f aca="true" t="shared" si="336" ref="AA162:AA167">SUM(N162,Z162)</f>
        <v>39752</v>
      </c>
      <c r="AB162" s="50">
        <f aca="true" t="shared" si="337" ref="AB162:AB171">SUM(AB5,AB24,AB43,AB62,AB81,AB100,AB119,AB138)</f>
        <v>23614</v>
      </c>
      <c r="AC162" s="24"/>
      <c r="AD162" s="69"/>
      <c r="AE162" s="69"/>
      <c r="AF162" s="70">
        <f aca="true" t="shared" si="338" ref="AF162:AF171">SUM(AF5,AF24,AF43,AF62,AF81,AF100,AF119,AF138)</f>
        <v>2828</v>
      </c>
      <c r="AG162" s="14"/>
      <c r="AH162" s="14"/>
      <c r="AI162" s="23">
        <f>SUM(AA162,AB162:AF162)</f>
        <v>66194</v>
      </c>
      <c r="AJ162" s="70">
        <f aca="true" t="shared" si="339" ref="AJ162:AJ171">SUM(AJ5,AJ24,AJ43,AJ62,AJ81,AJ100,AJ119,AJ138)</f>
        <v>14433</v>
      </c>
      <c r="AK162" s="70"/>
      <c r="AL162" s="70"/>
      <c r="AM162" s="23">
        <f aca="true" t="shared" si="340" ref="AM162:AM167">SUM(AB162,AF162,AJ162)</f>
        <v>40875</v>
      </c>
      <c r="AN162" s="23">
        <f aca="true" t="shared" si="341" ref="AN162:AN167">SUM(N162+Z162+AM162)</f>
        <v>80627</v>
      </c>
      <c r="AO162" s="70">
        <f aca="true" t="shared" si="342" ref="AO162:AO171">SUM(AO5,AO24,AO43,AO62,AO81,AO100,AO119,AO138)</f>
        <v>7031</v>
      </c>
      <c r="AP162" s="70"/>
      <c r="AQ162" s="70"/>
      <c r="AR162" s="23"/>
      <c r="AS162" s="70">
        <f aca="true" t="shared" si="343" ref="AS162:AS171">SUM(AS5,AS24,AS43,AS62,AS81,AS100,AS119,AS138)</f>
        <v>7010</v>
      </c>
      <c r="AT162" s="70"/>
      <c r="AU162" s="70"/>
      <c r="AV162" s="23"/>
      <c r="AW162" s="70">
        <f aca="true" t="shared" si="344" ref="AW162:AW171">SUM(AW5,AW24,AW43,AW62,AW81,AW100,AW119,AW138)</f>
        <v>11232</v>
      </c>
      <c r="AX162" s="23">
        <f aca="true" t="shared" si="345" ref="AX162:AX172">SUM(N162,Z162,AM162,AO162,AS162,AW162)</f>
        <v>105900</v>
      </c>
      <c r="AY162" s="69"/>
      <c r="AZ162" s="69"/>
    </row>
    <row r="163" spans="1:52" ht="12.75" hidden="1">
      <c r="A163" s="33"/>
      <c r="B163" s="34"/>
      <c r="C163" s="7" t="s">
        <v>13</v>
      </c>
      <c r="D163" s="50">
        <f t="shared" si="328"/>
        <v>8188</v>
      </c>
      <c r="E163" s="50"/>
      <c r="F163" s="50"/>
      <c r="G163" s="50">
        <f t="shared" si="329"/>
        <v>4889</v>
      </c>
      <c r="H163" s="23"/>
      <c r="I163" s="23"/>
      <c r="J163" s="23"/>
      <c r="K163" s="50">
        <f t="shared" si="330"/>
        <v>10135</v>
      </c>
      <c r="L163" s="50"/>
      <c r="M163" s="50"/>
      <c r="N163" s="23">
        <f t="shared" si="331"/>
        <v>23212</v>
      </c>
      <c r="O163" s="50">
        <f t="shared" si="332"/>
        <v>8085</v>
      </c>
      <c r="P163" s="50"/>
      <c r="Q163" s="50"/>
      <c r="R163" s="23">
        <f t="shared" si="333"/>
        <v>31297</v>
      </c>
      <c r="S163" s="50">
        <f t="shared" si="334"/>
        <v>5707</v>
      </c>
      <c r="T163" s="50"/>
      <c r="U163" s="50"/>
      <c r="V163" s="23"/>
      <c r="W163" s="50">
        <f t="shared" si="335"/>
        <v>12760</v>
      </c>
      <c r="X163" s="50"/>
      <c r="Y163" s="50"/>
      <c r="Z163" s="23">
        <f>SUM(O163,S163:W163)</f>
        <v>26552</v>
      </c>
      <c r="AA163" s="23">
        <f t="shared" si="336"/>
        <v>49764</v>
      </c>
      <c r="AB163" s="50">
        <f t="shared" si="337"/>
        <v>15675</v>
      </c>
      <c r="AC163" s="23"/>
      <c r="AD163" s="70"/>
      <c r="AE163" s="70"/>
      <c r="AF163" s="70">
        <f t="shared" si="338"/>
        <v>6624</v>
      </c>
      <c r="AG163" s="14"/>
      <c r="AH163" s="14"/>
      <c r="AI163" s="23">
        <f>SUM(AA163,AB163:AF163)</f>
        <v>72063</v>
      </c>
      <c r="AJ163" s="70">
        <f t="shared" si="339"/>
        <v>2524</v>
      </c>
      <c r="AK163" s="70"/>
      <c r="AL163" s="70"/>
      <c r="AM163" s="23">
        <f t="shared" si="340"/>
        <v>24823</v>
      </c>
      <c r="AN163" s="23">
        <f t="shared" si="341"/>
        <v>74587</v>
      </c>
      <c r="AO163" s="70">
        <f t="shared" si="342"/>
        <v>14624</v>
      </c>
      <c r="AP163" s="70"/>
      <c r="AQ163" s="70"/>
      <c r="AR163" s="23"/>
      <c r="AS163" s="70">
        <f t="shared" si="343"/>
        <v>5486</v>
      </c>
      <c r="AT163" s="70"/>
      <c r="AU163" s="70"/>
      <c r="AV163" s="23"/>
      <c r="AW163" s="70">
        <f t="shared" si="344"/>
        <v>14331</v>
      </c>
      <c r="AX163" s="23">
        <f t="shared" si="345"/>
        <v>109028</v>
      </c>
      <c r="AY163" s="70"/>
      <c r="AZ163" s="70"/>
    </row>
    <row r="164" spans="1:52" ht="12.75" hidden="1">
      <c r="A164" s="33"/>
      <c r="B164" s="34"/>
      <c r="C164" s="3" t="s">
        <v>14</v>
      </c>
      <c r="D164" s="50">
        <f t="shared" si="328"/>
        <v>11058</v>
      </c>
      <c r="E164" s="50"/>
      <c r="F164" s="50"/>
      <c r="G164" s="50">
        <f t="shared" si="329"/>
        <v>7154</v>
      </c>
      <c r="H164" s="23"/>
      <c r="I164" s="23"/>
      <c r="J164" s="23"/>
      <c r="K164" s="50">
        <f t="shared" si="330"/>
        <v>9278</v>
      </c>
      <c r="L164" s="50"/>
      <c r="M164" s="50"/>
      <c r="N164" s="23">
        <f t="shared" si="331"/>
        <v>27490</v>
      </c>
      <c r="O164" s="50">
        <f t="shared" si="332"/>
        <v>8298</v>
      </c>
      <c r="P164" s="50"/>
      <c r="Q164" s="50"/>
      <c r="R164" s="23">
        <f t="shared" si="333"/>
        <v>35788</v>
      </c>
      <c r="S164" s="50">
        <f t="shared" si="334"/>
        <v>8103</v>
      </c>
      <c r="T164" s="50"/>
      <c r="U164" s="50"/>
      <c r="V164" s="23"/>
      <c r="W164" s="50">
        <f t="shared" si="335"/>
        <v>12300</v>
      </c>
      <c r="X164" s="50"/>
      <c r="Y164" s="50"/>
      <c r="Z164" s="23">
        <f>SUM(O164,S164:W164)</f>
        <v>28701</v>
      </c>
      <c r="AA164" s="23">
        <f t="shared" si="336"/>
        <v>56191</v>
      </c>
      <c r="AB164" s="50">
        <f t="shared" si="337"/>
        <v>13541</v>
      </c>
      <c r="AC164" s="24"/>
      <c r="AD164" s="69"/>
      <c r="AE164" s="69"/>
      <c r="AF164" s="70">
        <f t="shared" si="338"/>
        <v>8370</v>
      </c>
      <c r="AG164" s="14"/>
      <c r="AH164" s="14"/>
      <c r="AI164" s="23">
        <f>SUM(AA164,AB164:AF164)</f>
        <v>78102</v>
      </c>
      <c r="AJ164" s="70">
        <f t="shared" si="339"/>
        <v>6474</v>
      </c>
      <c r="AK164" s="70"/>
      <c r="AL164" s="70"/>
      <c r="AM164" s="23">
        <f t="shared" si="340"/>
        <v>28385</v>
      </c>
      <c r="AN164" s="23">
        <f t="shared" si="341"/>
        <v>84576</v>
      </c>
      <c r="AO164" s="70">
        <f t="shared" si="342"/>
        <v>12051</v>
      </c>
      <c r="AP164" s="70"/>
      <c r="AQ164" s="70"/>
      <c r="AR164" s="23"/>
      <c r="AS164" s="70">
        <f t="shared" si="343"/>
        <v>9383</v>
      </c>
      <c r="AT164" s="70"/>
      <c r="AU164" s="70"/>
      <c r="AV164" s="23"/>
      <c r="AW164" s="70">
        <f t="shared" si="344"/>
        <v>14353</v>
      </c>
      <c r="AX164" s="23">
        <f t="shared" si="345"/>
        <v>120363</v>
      </c>
      <c r="AY164" s="69"/>
      <c r="AZ164" s="69"/>
    </row>
    <row r="165" spans="1:52" ht="12.75" hidden="1">
      <c r="A165" s="33"/>
      <c r="B165" s="34"/>
      <c r="C165" s="3" t="s">
        <v>16</v>
      </c>
      <c r="D165" s="50">
        <f t="shared" si="328"/>
        <v>8330</v>
      </c>
      <c r="E165" s="50"/>
      <c r="F165" s="50"/>
      <c r="G165" s="50">
        <f t="shared" si="329"/>
        <v>8802</v>
      </c>
      <c r="H165" s="23"/>
      <c r="I165" s="23"/>
      <c r="J165" s="23"/>
      <c r="K165" s="50">
        <f t="shared" si="330"/>
        <v>6588</v>
      </c>
      <c r="L165" s="50"/>
      <c r="M165" s="50"/>
      <c r="N165" s="23">
        <f t="shared" si="331"/>
        <v>23720</v>
      </c>
      <c r="O165" s="50">
        <f t="shared" si="332"/>
        <v>10532</v>
      </c>
      <c r="P165" s="50"/>
      <c r="Q165" s="50"/>
      <c r="R165" s="23">
        <f t="shared" si="333"/>
        <v>34252</v>
      </c>
      <c r="S165" s="50">
        <f t="shared" si="334"/>
        <v>9364</v>
      </c>
      <c r="T165" s="50"/>
      <c r="U165" s="50"/>
      <c r="V165" s="23"/>
      <c r="W165" s="50">
        <f t="shared" si="335"/>
        <v>11992</v>
      </c>
      <c r="X165" s="50"/>
      <c r="Y165" s="50"/>
      <c r="Z165" s="23">
        <f>SUM(O165,S165:W165)</f>
        <v>31888</v>
      </c>
      <c r="AA165" s="23">
        <f t="shared" si="336"/>
        <v>55608</v>
      </c>
      <c r="AB165" s="50">
        <f t="shared" si="337"/>
        <v>20487</v>
      </c>
      <c r="AC165" s="24"/>
      <c r="AD165" s="69"/>
      <c r="AE165" s="69"/>
      <c r="AF165" s="70">
        <f t="shared" si="338"/>
        <v>9930</v>
      </c>
      <c r="AG165" s="14"/>
      <c r="AH165" s="14"/>
      <c r="AI165" s="23">
        <f>SUM(AA165,AB165:AF165)</f>
        <v>86025</v>
      </c>
      <c r="AJ165" s="70">
        <f t="shared" si="339"/>
        <v>10157</v>
      </c>
      <c r="AK165" s="70"/>
      <c r="AL165" s="70"/>
      <c r="AM165" s="23">
        <f t="shared" si="340"/>
        <v>40574</v>
      </c>
      <c r="AN165" s="23">
        <f t="shared" si="341"/>
        <v>96182</v>
      </c>
      <c r="AO165" s="70">
        <f t="shared" si="342"/>
        <v>10967</v>
      </c>
      <c r="AP165" s="70"/>
      <c r="AQ165" s="70"/>
      <c r="AR165" s="23"/>
      <c r="AS165" s="70">
        <f t="shared" si="343"/>
        <v>11020</v>
      </c>
      <c r="AT165" s="70"/>
      <c r="AU165" s="70"/>
      <c r="AV165" s="23"/>
      <c r="AW165" s="70">
        <f t="shared" si="344"/>
        <v>13664</v>
      </c>
      <c r="AX165" s="23">
        <f t="shared" si="345"/>
        <v>131833</v>
      </c>
      <c r="AY165" s="69"/>
      <c r="AZ165" s="69"/>
    </row>
    <row r="166" spans="1:52" ht="12.75" hidden="1">
      <c r="A166" s="33"/>
      <c r="B166" s="34"/>
      <c r="C166" s="3" t="s">
        <v>17</v>
      </c>
      <c r="D166" s="50">
        <f t="shared" si="328"/>
        <v>12504</v>
      </c>
      <c r="E166" s="50"/>
      <c r="F166" s="50"/>
      <c r="G166" s="50">
        <f t="shared" si="329"/>
        <v>10620</v>
      </c>
      <c r="H166" s="23"/>
      <c r="I166" s="23"/>
      <c r="J166" s="23"/>
      <c r="K166" s="50">
        <f t="shared" si="330"/>
        <v>8631</v>
      </c>
      <c r="L166" s="50"/>
      <c r="M166" s="50"/>
      <c r="N166" s="23">
        <f t="shared" si="331"/>
        <v>31755</v>
      </c>
      <c r="O166" s="50">
        <f t="shared" si="332"/>
        <v>10612</v>
      </c>
      <c r="P166" s="50"/>
      <c r="Q166" s="50"/>
      <c r="R166" s="23">
        <f t="shared" si="333"/>
        <v>42367</v>
      </c>
      <c r="S166" s="50">
        <f t="shared" si="334"/>
        <v>8819</v>
      </c>
      <c r="T166" s="50"/>
      <c r="U166" s="50"/>
      <c r="V166" s="23"/>
      <c r="W166" s="50">
        <f t="shared" si="335"/>
        <v>11027</v>
      </c>
      <c r="X166" s="50"/>
      <c r="Y166" s="50"/>
      <c r="Z166" s="23">
        <f>SUM(O166,S166:W166)</f>
        <v>30458</v>
      </c>
      <c r="AA166" s="23">
        <f t="shared" si="336"/>
        <v>62213</v>
      </c>
      <c r="AB166" s="50">
        <f t="shared" si="337"/>
        <v>17239</v>
      </c>
      <c r="AC166" s="23">
        <f>SUM(AA166,AB166)</f>
        <v>79452</v>
      </c>
      <c r="AD166" s="70"/>
      <c r="AE166" s="70"/>
      <c r="AF166" s="70">
        <f t="shared" si="338"/>
        <v>10720</v>
      </c>
      <c r="AG166" s="14"/>
      <c r="AH166" s="14"/>
      <c r="AI166" s="23">
        <f>SUM(AA166,AB166:AF166)</f>
        <v>169624</v>
      </c>
      <c r="AJ166" s="70">
        <f t="shared" si="339"/>
        <v>7278</v>
      </c>
      <c r="AK166" s="70"/>
      <c r="AL166" s="70"/>
      <c r="AM166" s="23">
        <f t="shared" si="340"/>
        <v>35237</v>
      </c>
      <c r="AN166" s="23">
        <f t="shared" si="341"/>
        <v>97450</v>
      </c>
      <c r="AO166" s="70">
        <f t="shared" si="342"/>
        <v>10088</v>
      </c>
      <c r="AP166" s="70"/>
      <c r="AQ166" s="70"/>
      <c r="AR166" s="23"/>
      <c r="AS166" s="70">
        <f t="shared" si="343"/>
        <v>12308</v>
      </c>
      <c r="AT166" s="70"/>
      <c r="AU166" s="70"/>
      <c r="AV166" s="23"/>
      <c r="AW166" s="70">
        <f t="shared" si="344"/>
        <v>12838</v>
      </c>
      <c r="AX166" s="23">
        <f t="shared" si="345"/>
        <v>132684</v>
      </c>
      <c r="AY166" s="70"/>
      <c r="AZ166" s="70"/>
    </row>
    <row r="167" spans="1:52" ht="12.75" hidden="1">
      <c r="A167" s="33"/>
      <c r="B167" s="34"/>
      <c r="C167" s="3" t="s">
        <v>18</v>
      </c>
      <c r="D167" s="50">
        <f t="shared" si="328"/>
        <v>11558</v>
      </c>
      <c r="E167" s="50"/>
      <c r="F167" s="50"/>
      <c r="G167" s="50">
        <f t="shared" si="329"/>
        <v>11581</v>
      </c>
      <c r="H167" s="23"/>
      <c r="I167" s="23"/>
      <c r="J167" s="23"/>
      <c r="K167" s="50">
        <f t="shared" si="330"/>
        <v>7798</v>
      </c>
      <c r="L167" s="50"/>
      <c r="M167" s="50"/>
      <c r="N167" s="23">
        <f t="shared" si="331"/>
        <v>30937</v>
      </c>
      <c r="O167" s="50">
        <f t="shared" si="332"/>
        <v>11567</v>
      </c>
      <c r="P167" s="50"/>
      <c r="Q167" s="50"/>
      <c r="R167" s="23">
        <f t="shared" si="333"/>
        <v>42504</v>
      </c>
      <c r="S167" s="50">
        <f t="shared" si="334"/>
        <v>10410</v>
      </c>
      <c r="T167" s="50"/>
      <c r="U167" s="50"/>
      <c r="V167" s="23">
        <f>SUM(R167:S167)</f>
        <v>52914</v>
      </c>
      <c r="W167" s="50">
        <f t="shared" si="335"/>
        <v>14933</v>
      </c>
      <c r="X167" s="50"/>
      <c r="Y167" s="50"/>
      <c r="Z167" s="23">
        <f>SUM(O167,S167,W167)</f>
        <v>36910</v>
      </c>
      <c r="AA167" s="23">
        <f t="shared" si="336"/>
        <v>67847</v>
      </c>
      <c r="AB167" s="50">
        <f t="shared" si="337"/>
        <v>19273</v>
      </c>
      <c r="AC167" s="23">
        <f>SUM(AA167,AB167)</f>
        <v>87120</v>
      </c>
      <c r="AD167" s="70"/>
      <c r="AE167" s="70"/>
      <c r="AF167" s="70">
        <f t="shared" si="338"/>
        <v>12175</v>
      </c>
      <c r="AG167" s="14"/>
      <c r="AH167" s="14"/>
      <c r="AI167" s="23">
        <f>AA167+AB167+AF167</f>
        <v>99295</v>
      </c>
      <c r="AJ167" s="70">
        <f t="shared" si="339"/>
        <v>6164</v>
      </c>
      <c r="AK167" s="70"/>
      <c r="AL167" s="70"/>
      <c r="AM167" s="23">
        <f t="shared" si="340"/>
        <v>37612</v>
      </c>
      <c r="AN167" s="23">
        <f t="shared" si="341"/>
        <v>105459</v>
      </c>
      <c r="AO167" s="70">
        <f t="shared" si="342"/>
        <v>13450</v>
      </c>
      <c r="AP167" s="70"/>
      <c r="AQ167" s="70"/>
      <c r="AR167" s="23">
        <f>AN167+AO167</f>
        <v>118909</v>
      </c>
      <c r="AS167" s="70">
        <f t="shared" si="343"/>
        <v>12460</v>
      </c>
      <c r="AT167" s="70"/>
      <c r="AU167" s="70"/>
      <c r="AV167" s="23">
        <f>AR167+AS167</f>
        <v>131369</v>
      </c>
      <c r="AW167" s="70">
        <f t="shared" si="344"/>
        <v>11774</v>
      </c>
      <c r="AX167" s="23">
        <f t="shared" si="345"/>
        <v>143143</v>
      </c>
      <c r="AY167" s="70">
        <f aca="true" t="shared" si="346" ref="AY167:AZ174">AY10+AY29+AY48+AY67+AY86+AY105+AY124+AY143</f>
        <v>125701</v>
      </c>
      <c r="AZ167" s="70">
        <f t="shared" si="346"/>
        <v>125701</v>
      </c>
    </row>
    <row r="168" spans="1:52" ht="12.75" hidden="1">
      <c r="A168" s="17"/>
      <c r="B168" s="35"/>
      <c r="C168" s="3" t="s">
        <v>20</v>
      </c>
      <c r="D168" s="50">
        <f t="shared" si="328"/>
        <v>25804</v>
      </c>
      <c r="E168" s="50"/>
      <c r="F168" s="50"/>
      <c r="G168" s="50">
        <f t="shared" si="329"/>
        <v>3382</v>
      </c>
      <c r="H168" s="23"/>
      <c r="I168" s="23"/>
      <c r="J168" s="23"/>
      <c r="K168" s="50">
        <f t="shared" si="330"/>
        <v>9145</v>
      </c>
      <c r="L168" s="50"/>
      <c r="M168" s="50"/>
      <c r="N168" s="23">
        <f t="shared" si="331"/>
        <v>38331</v>
      </c>
      <c r="O168" s="50">
        <f t="shared" si="332"/>
        <v>11691</v>
      </c>
      <c r="P168" s="50"/>
      <c r="Q168" s="50"/>
      <c r="R168" s="23">
        <f t="shared" si="333"/>
        <v>50022</v>
      </c>
      <c r="S168" s="50">
        <f t="shared" si="334"/>
        <v>11029</v>
      </c>
      <c r="T168" s="50"/>
      <c r="U168" s="50"/>
      <c r="V168" s="23">
        <f>SUM(R168:S168)</f>
        <v>61051</v>
      </c>
      <c r="W168" s="50">
        <f t="shared" si="335"/>
        <v>10239</v>
      </c>
      <c r="X168" s="50"/>
      <c r="Y168" s="50"/>
      <c r="Z168" s="23">
        <f>SUM(O168,S168,W168)</f>
        <v>32959</v>
      </c>
      <c r="AA168" s="23">
        <f>SUM(N168,Z168)</f>
        <v>71290</v>
      </c>
      <c r="AB168" s="50">
        <f t="shared" si="337"/>
        <v>27050</v>
      </c>
      <c r="AC168" s="23">
        <f>SUM(AA168,AB168)</f>
        <v>98340</v>
      </c>
      <c r="AD168" s="70"/>
      <c r="AE168" s="70"/>
      <c r="AF168" s="70">
        <f t="shared" si="338"/>
        <v>12693</v>
      </c>
      <c r="AG168" s="14"/>
      <c r="AH168" s="14"/>
      <c r="AI168" s="23">
        <f>AA168+AB168+AF168</f>
        <v>111033</v>
      </c>
      <c r="AJ168" s="70">
        <f t="shared" si="339"/>
        <v>10009</v>
      </c>
      <c r="AK168" s="70"/>
      <c r="AL168" s="70"/>
      <c r="AM168" s="23">
        <f>SUM(AB168,AF168,AJ168)</f>
        <v>49752</v>
      </c>
      <c r="AN168" s="23">
        <f>SUM(N168+Z168+AM168)</f>
        <v>121042</v>
      </c>
      <c r="AO168" s="70">
        <f t="shared" si="342"/>
        <v>12730</v>
      </c>
      <c r="AP168" s="70"/>
      <c r="AQ168" s="70"/>
      <c r="AR168" s="23">
        <f>AN168+AO168</f>
        <v>133772</v>
      </c>
      <c r="AS168" s="70">
        <f t="shared" si="343"/>
        <v>14570</v>
      </c>
      <c r="AT168" s="70"/>
      <c r="AU168" s="70"/>
      <c r="AV168" s="23">
        <f>AR168+AS168</f>
        <v>148342</v>
      </c>
      <c r="AW168" s="70">
        <f t="shared" si="344"/>
        <v>13387</v>
      </c>
      <c r="AX168" s="23">
        <f t="shared" si="345"/>
        <v>161729</v>
      </c>
      <c r="AY168" s="70">
        <f t="shared" si="346"/>
        <v>148014</v>
      </c>
      <c r="AZ168" s="70">
        <f t="shared" si="346"/>
        <v>148014</v>
      </c>
    </row>
    <row r="169" spans="1:52" ht="12.75" hidden="1">
      <c r="A169" s="17"/>
      <c r="B169" s="35"/>
      <c r="C169" s="3" t="s">
        <v>21</v>
      </c>
      <c r="D169" s="50">
        <f t="shared" si="328"/>
        <v>17641</v>
      </c>
      <c r="E169" s="50"/>
      <c r="F169" s="50"/>
      <c r="G169" s="50">
        <f t="shared" si="329"/>
        <v>12780</v>
      </c>
      <c r="H169" s="23"/>
      <c r="I169" s="23"/>
      <c r="J169" s="23"/>
      <c r="K169" s="50">
        <f t="shared" si="330"/>
        <v>5063</v>
      </c>
      <c r="L169" s="50"/>
      <c r="M169" s="50"/>
      <c r="N169" s="23">
        <f t="shared" si="331"/>
        <v>35484</v>
      </c>
      <c r="O169" s="50">
        <f t="shared" si="332"/>
        <v>12065</v>
      </c>
      <c r="P169" s="50"/>
      <c r="Q169" s="50"/>
      <c r="R169" s="23">
        <f t="shared" si="333"/>
        <v>47549</v>
      </c>
      <c r="S169" s="50">
        <f t="shared" si="334"/>
        <v>11161</v>
      </c>
      <c r="T169" s="50"/>
      <c r="U169" s="50"/>
      <c r="V169" s="23">
        <f>SUM(R169:S169)</f>
        <v>58710</v>
      </c>
      <c r="W169" s="50">
        <f t="shared" si="335"/>
        <v>9523</v>
      </c>
      <c r="X169" s="50"/>
      <c r="Y169" s="50"/>
      <c r="Z169" s="23">
        <f>SUM(O169,S169,W169)</f>
        <v>32749</v>
      </c>
      <c r="AA169" s="23">
        <f>SUM(N169,Z169)</f>
        <v>68233</v>
      </c>
      <c r="AB169" s="50">
        <f t="shared" si="337"/>
        <v>16004</v>
      </c>
      <c r="AC169" s="23">
        <f>SUM(AA169,AB169)</f>
        <v>84237</v>
      </c>
      <c r="AD169" s="22">
        <f>AW169/12*7</f>
        <v>4975.833333333334</v>
      </c>
      <c r="AE169" s="22"/>
      <c r="AF169" s="50">
        <f t="shared" si="338"/>
        <v>12346</v>
      </c>
      <c r="AG169" s="22">
        <f>AY169/12*8</f>
        <v>97886.66666666667</v>
      </c>
      <c r="AH169" s="22"/>
      <c r="AI169" s="23">
        <f>AA169+AB169+AF169</f>
        <v>96583</v>
      </c>
      <c r="AJ169" s="50">
        <f t="shared" si="339"/>
        <v>7199</v>
      </c>
      <c r="AK169" s="52">
        <f>AY169/12*9</f>
        <v>110122.5</v>
      </c>
      <c r="AL169" s="52"/>
      <c r="AM169" s="23">
        <f>SUM(AB169,AF169,AJ169)</f>
        <v>35549</v>
      </c>
      <c r="AN169" s="23">
        <f>SUM(N169+Z169+AM169)</f>
        <v>103782</v>
      </c>
      <c r="AO169" s="14">
        <f t="shared" si="342"/>
        <v>10183</v>
      </c>
      <c r="AP169" s="22">
        <f>AY169/12*10</f>
        <v>122358.33333333334</v>
      </c>
      <c r="AQ169" s="22"/>
      <c r="AR169" s="23">
        <f>AN169+AO169</f>
        <v>113965</v>
      </c>
      <c r="AS169" s="50">
        <f t="shared" si="343"/>
        <v>12800</v>
      </c>
      <c r="AT169" s="52">
        <f>AY169/12*11</f>
        <v>134594.1666666667</v>
      </c>
      <c r="AU169" s="52"/>
      <c r="AV169" s="23">
        <f>AR169+AS169</f>
        <v>126765</v>
      </c>
      <c r="AW169" s="50">
        <f t="shared" si="344"/>
        <v>8530</v>
      </c>
      <c r="AX169" s="23">
        <f t="shared" si="345"/>
        <v>135295</v>
      </c>
      <c r="AY169" s="50">
        <f t="shared" si="346"/>
        <v>146830</v>
      </c>
      <c r="AZ169" s="50">
        <f t="shared" si="346"/>
        <v>146830</v>
      </c>
    </row>
    <row r="170" spans="3:52" ht="12.75" hidden="1">
      <c r="C170" s="15" t="s">
        <v>24</v>
      </c>
      <c r="D170" s="50">
        <f t="shared" si="328"/>
        <v>15476</v>
      </c>
      <c r="E170" s="50">
        <f>SUM(E13,E32,E51,E70,E89,E108,E127,E146)</f>
        <v>12164.5</v>
      </c>
      <c r="F170" s="50"/>
      <c r="G170" s="50">
        <f t="shared" si="329"/>
        <v>13279</v>
      </c>
      <c r="H170" s="50">
        <f>AY170/12*2</f>
        <v>24329</v>
      </c>
      <c r="I170" s="50"/>
      <c r="J170" s="23"/>
      <c r="K170" s="50">
        <f t="shared" si="330"/>
        <v>9838</v>
      </c>
      <c r="L170" s="50">
        <f>AY170/12*3</f>
        <v>36493.5</v>
      </c>
      <c r="M170" s="50"/>
      <c r="N170" s="23">
        <f>SUM(N13,N32,N51,N70,N89,N108,N127,N146)</f>
        <v>38593</v>
      </c>
      <c r="O170" s="50">
        <f t="shared" si="332"/>
        <v>7760</v>
      </c>
      <c r="P170" s="50">
        <f>AY170/12*4</f>
        <v>48658</v>
      </c>
      <c r="Q170" s="50"/>
      <c r="R170" s="23">
        <f>SUM(R13,R32,R51,R70,R89,R108,R127,R146)</f>
        <v>46353</v>
      </c>
      <c r="S170" s="50">
        <f t="shared" si="334"/>
        <v>7594</v>
      </c>
      <c r="T170" s="50">
        <f>AY170/12*5</f>
        <v>60822.5</v>
      </c>
      <c r="U170" s="50"/>
      <c r="V170" s="23">
        <f>SUM(V13,V32,V51,V70,V89,V108,V127,V146)</f>
        <v>53947</v>
      </c>
      <c r="W170" s="50">
        <f t="shared" si="335"/>
        <v>17188</v>
      </c>
      <c r="X170" s="50">
        <f>AY170/12*6</f>
        <v>72987</v>
      </c>
      <c r="Y170" s="50"/>
      <c r="Z170" s="23">
        <f aca="true" t="shared" si="347" ref="Z170:AA174">SUM(Z13,Z32,Z51,Z70,Z89,Z108,Z127,Z146)</f>
        <v>32542</v>
      </c>
      <c r="AA170" s="23">
        <f t="shared" si="347"/>
        <v>71135</v>
      </c>
      <c r="AB170" s="50">
        <f t="shared" si="337"/>
        <v>15994</v>
      </c>
      <c r="AC170" s="23">
        <f>SUM(AC13,AC32,AC51,AC70,AC89,AC108,AC127,AC146)</f>
        <v>87129</v>
      </c>
      <c r="AD170" s="50">
        <f>AD13+AD32+AD51+AD70+AD89+AD108+AD127+AD146</f>
        <v>85151.50000000003</v>
      </c>
      <c r="AE170" s="50"/>
      <c r="AF170" s="50">
        <f t="shared" si="338"/>
        <v>14011</v>
      </c>
      <c r="AG170" s="14">
        <f>SUM(AG13,AG32,AG51,AG70,AG89,AG108,AG127,AG146)</f>
        <v>97316</v>
      </c>
      <c r="AH170" s="14"/>
      <c r="AI170" s="23">
        <f>SUM(AI13,AI32,AI51,AI70,AI89,AI108,AI127,AI146)</f>
        <v>101140</v>
      </c>
      <c r="AJ170" s="50">
        <f t="shared" si="339"/>
        <v>10007</v>
      </c>
      <c r="AK170" s="50">
        <f>SUM(AK13,AK32,AK51,AK70,AK89,AK108,AK127,AK146)</f>
        <v>109480.5</v>
      </c>
      <c r="AL170" s="50"/>
      <c r="AM170" s="23">
        <f aca="true" t="shared" si="348" ref="AM170:AN174">SUM(AM13,AM32,AM51,AM70,AM89,AM108,AM127,AM146)</f>
        <v>40012</v>
      </c>
      <c r="AN170" s="23">
        <f t="shared" si="348"/>
        <v>111147</v>
      </c>
      <c r="AO170" s="14">
        <f t="shared" si="342"/>
        <v>7975</v>
      </c>
      <c r="AP170" s="14">
        <f>SUM(AP13,AP32,AP51,AP70,AP89,AP108,AP127,AP146)</f>
        <v>121645</v>
      </c>
      <c r="AQ170" s="14"/>
      <c r="AR170" s="23">
        <f>SUM(AR13,AR32,AR51,AR70,AR89,AR108,AR127,AR146)</f>
        <v>119122</v>
      </c>
      <c r="AS170" s="50">
        <f t="shared" si="343"/>
        <v>13742</v>
      </c>
      <c r="AT170" s="50">
        <f>SUM(AT13,AT32,AT51,AT70,AT89,AT108,AT127,AT146)</f>
        <v>133809.50000000003</v>
      </c>
      <c r="AU170" s="50"/>
      <c r="AV170" s="23">
        <f>SUM(AV13,AV32,AV51,AV70,AV89,AV108,AV127,AV146)</f>
        <v>132864</v>
      </c>
      <c r="AW170" s="50">
        <f t="shared" si="344"/>
        <v>9217</v>
      </c>
      <c r="AX170" s="23">
        <f t="shared" si="345"/>
        <v>142081</v>
      </c>
      <c r="AY170" s="50">
        <f t="shared" si="346"/>
        <v>145974</v>
      </c>
      <c r="AZ170" s="50">
        <f t="shared" si="346"/>
        <v>145974</v>
      </c>
    </row>
    <row r="171" spans="3:53" ht="12.75" hidden="1">
      <c r="C171" s="15" t="s">
        <v>32</v>
      </c>
      <c r="D171" s="50">
        <f t="shared" si="328"/>
        <v>15192</v>
      </c>
      <c r="E171" s="50">
        <f>SUM(E14,E33,E52,E71,E90,E109,E128,E147)</f>
        <v>12197.500000000002</v>
      </c>
      <c r="F171" s="50"/>
      <c r="G171" s="50">
        <f t="shared" si="329"/>
        <v>13839</v>
      </c>
      <c r="H171" s="50">
        <f>AY171/12*2</f>
        <v>24395</v>
      </c>
      <c r="I171" s="50"/>
      <c r="J171" s="23"/>
      <c r="K171" s="50">
        <f t="shared" si="330"/>
        <v>8742</v>
      </c>
      <c r="L171" s="50">
        <f>AY171/12*3</f>
        <v>36592.5</v>
      </c>
      <c r="M171" s="50"/>
      <c r="N171" s="23">
        <f>SUM(N14,N33,N52,N71,N90,N109,N128,N147)</f>
        <v>37773</v>
      </c>
      <c r="O171" s="50">
        <f t="shared" si="332"/>
        <v>6177</v>
      </c>
      <c r="P171" s="50">
        <f>AY171/12*4</f>
        <v>48790</v>
      </c>
      <c r="Q171" s="50"/>
      <c r="R171" s="23">
        <f>SUM(R14,R33,R52,R71,R90,R109,R128,R147)</f>
        <v>43950</v>
      </c>
      <c r="S171" s="50">
        <f t="shared" si="334"/>
        <v>12033</v>
      </c>
      <c r="T171" s="50">
        <f>AY171/12*5</f>
        <v>60987.5</v>
      </c>
      <c r="U171" s="50"/>
      <c r="V171" s="23">
        <f>SUM(V14,V33,V52,V71,V90,V109,V128,V147)</f>
        <v>55983</v>
      </c>
      <c r="W171" s="50">
        <f t="shared" si="335"/>
        <v>9980</v>
      </c>
      <c r="X171" s="50">
        <f>AY171/12*6</f>
        <v>73185</v>
      </c>
      <c r="Y171" s="50"/>
      <c r="Z171" s="23">
        <f t="shared" si="347"/>
        <v>28190</v>
      </c>
      <c r="AA171" s="23">
        <f t="shared" si="347"/>
        <v>65963</v>
      </c>
      <c r="AB171" s="50">
        <f t="shared" si="337"/>
        <v>18610</v>
      </c>
      <c r="AC171" s="23">
        <f>SUM(AC14,AC33,AC52,AC71,AC90,AC109,AC128,AC147)</f>
        <v>84573</v>
      </c>
      <c r="AD171" s="50">
        <f>AD14+AD33+AD52+AD71+AD90+AD109+AD128+AD147</f>
        <v>85382.5</v>
      </c>
      <c r="AE171" s="50"/>
      <c r="AF171" s="50">
        <f t="shared" si="338"/>
        <v>13623</v>
      </c>
      <c r="AG171" s="14">
        <f>SUM(AG14,AG33,AG52,AG71,AG90,AG109,AG128,AG147)</f>
        <v>97580.00000000001</v>
      </c>
      <c r="AH171" s="14"/>
      <c r="AI171" s="23">
        <f>SUM(AI14,AI33,AI52,AI71,AI90,AI109,AI128,AI147)</f>
        <v>98196</v>
      </c>
      <c r="AJ171" s="50">
        <f t="shared" si="339"/>
        <v>11321</v>
      </c>
      <c r="AK171" s="50">
        <f>SUM(AK14,AK33,AK52,AK71,AK90,AK109,AK128,AK147)</f>
        <v>109777.5</v>
      </c>
      <c r="AL171" s="50"/>
      <c r="AM171" s="23">
        <f t="shared" si="348"/>
        <v>43554</v>
      </c>
      <c r="AN171" s="23">
        <f t="shared" si="348"/>
        <v>109517</v>
      </c>
      <c r="AO171" s="14">
        <f t="shared" si="342"/>
        <v>9320</v>
      </c>
      <c r="AP171" s="14">
        <f>SUM(AP14,AP33,AP52,AP71,AP90,AP109,AP128,AP147)</f>
        <v>121975</v>
      </c>
      <c r="AQ171" s="14"/>
      <c r="AR171" s="23">
        <f>SUM(AR14,AR33,AR52,AR71,AR90,AR109,AR128,AR147)</f>
        <v>118837</v>
      </c>
      <c r="AS171" s="50">
        <f t="shared" si="343"/>
        <v>14099</v>
      </c>
      <c r="AT171" s="14">
        <f>SUM(AT14,AT33,AT52,AT71,AT90,AT109,AT128,AT147)</f>
        <v>134172.5</v>
      </c>
      <c r="AU171" s="14"/>
      <c r="AV171" s="23">
        <f>SUM(AV14,AV33,AV52,AV71,AV90,AV109,AV128,AV147)</f>
        <v>132936</v>
      </c>
      <c r="AW171" s="50">
        <f t="shared" si="344"/>
        <v>7726</v>
      </c>
      <c r="AX171" s="23">
        <f t="shared" si="345"/>
        <v>140662</v>
      </c>
      <c r="AY171" s="50">
        <f t="shared" si="346"/>
        <v>146370</v>
      </c>
      <c r="AZ171" s="50">
        <f t="shared" si="346"/>
        <v>146370</v>
      </c>
      <c r="BA171" s="77"/>
    </row>
    <row r="172" spans="3:52" ht="12.75" hidden="1">
      <c r="C172" s="15" t="s">
        <v>33</v>
      </c>
      <c r="D172" s="50">
        <f aca="true" t="shared" si="349" ref="D172:E174">D15+D34+D53+D72+D91+D110+D129+D148</f>
        <v>16293</v>
      </c>
      <c r="E172" s="50">
        <f t="shared" si="349"/>
        <v>12316.666666666668</v>
      </c>
      <c r="F172" s="50"/>
      <c r="G172" s="50">
        <f>G15+G34+G53+G72+G91+G110+G129+G148</f>
        <v>14260</v>
      </c>
      <c r="H172" s="50">
        <f>AY172/12*2</f>
        <v>24633.333333333332</v>
      </c>
      <c r="I172" s="50"/>
      <c r="J172" s="23"/>
      <c r="K172" s="50">
        <f>K15+K34+K53+K72+K91+K110+K129+K148</f>
        <v>8692</v>
      </c>
      <c r="L172" s="50">
        <f>AY172/12*3</f>
        <v>36950</v>
      </c>
      <c r="M172" s="50"/>
      <c r="N172" s="23">
        <f>SUM(N15,N34,N53,N72,N91,N110,N129,N148)</f>
        <v>39245</v>
      </c>
      <c r="O172" s="50">
        <f>O15+O34+O53+O72+O91+O110+O129+O148</f>
        <v>7609</v>
      </c>
      <c r="P172" s="50">
        <f>AY172/12*4</f>
        <v>49266.666666666664</v>
      </c>
      <c r="Q172" s="50"/>
      <c r="R172" s="23">
        <f>SUM(R15,R34,R53,R72,R91,R110,R129,R148)</f>
        <v>46854</v>
      </c>
      <c r="S172" s="50">
        <f>S15+S34+S53+S72+S91+S110+S129+S148</f>
        <v>12206</v>
      </c>
      <c r="T172" s="50">
        <f>AY172/12*5</f>
        <v>61583.33333333333</v>
      </c>
      <c r="U172" s="50"/>
      <c r="V172" s="23">
        <f>SUM(V15,V34,V53,V72,V91,V110,V129,V148)</f>
        <v>59060</v>
      </c>
      <c r="W172" s="50">
        <f>W15+W34+W53+W72+W91+W110+W129+W148</f>
        <v>13444</v>
      </c>
      <c r="X172" s="50">
        <f>AY172/12*6</f>
        <v>73900</v>
      </c>
      <c r="Y172" s="50"/>
      <c r="Z172" s="23">
        <f t="shared" si="347"/>
        <v>33259</v>
      </c>
      <c r="AA172" s="23">
        <f t="shared" si="347"/>
        <v>72504</v>
      </c>
      <c r="AB172" s="50">
        <f>AB15+AB34+AB53+AB72+AB91+AB110+AB129+AB148</f>
        <v>13872</v>
      </c>
      <c r="AC172" s="23">
        <f>SUM(AC15,AC34,AC53,AC72,AC91,AC110,AC129,AC148)</f>
        <v>86376</v>
      </c>
      <c r="AD172" s="50">
        <f>SUM(AD15,AD34,AD53,AD72,AD91,AD110,AD129,AD148)</f>
        <v>86216.66666666666</v>
      </c>
      <c r="AE172" s="50"/>
      <c r="AF172" s="50">
        <f>AF15+AF34+AF53+AF72+AF91+AF110+AF129+AF148</f>
        <v>12235</v>
      </c>
      <c r="AG172" s="14">
        <f>SUM(AG15,AG34,AG53,AG72,AG91,AG110,AG129,AG148,)</f>
        <v>98533.33333333334</v>
      </c>
      <c r="AH172" s="14"/>
      <c r="AI172" s="23">
        <f>SUM(AI15,AI34,AI53,AI72,AI91,AI110,AI129,AI148)</f>
        <v>98611</v>
      </c>
      <c r="AJ172" s="50">
        <f>AJ15+AJ34+AJ53+AJ72+AJ91+AJ110+AJ129+AJ148</f>
        <v>9070</v>
      </c>
      <c r="AK172" s="50">
        <f>SUM(AK15,AK34,AK53,AK72,AK91,AK110,AK129,AK148,)</f>
        <v>110850</v>
      </c>
      <c r="AL172" s="50"/>
      <c r="AM172" s="23">
        <f t="shared" si="348"/>
        <v>35177</v>
      </c>
      <c r="AN172" s="23">
        <f t="shared" si="348"/>
        <v>107681</v>
      </c>
      <c r="AO172" s="50">
        <f>AO15+AO34+AO53+AO72+AO91+AO110+AO129+AO148</f>
        <v>12300</v>
      </c>
      <c r="AP172" s="14">
        <f>SUM(AP15,AP34,AP53,AP72,AP91,AP110,AP129,AP148)</f>
        <v>123166.66666666667</v>
      </c>
      <c r="AQ172" s="14"/>
      <c r="AR172" s="23">
        <f>SUM(AR15,AR34,AR53,AR72,AR91,AR110,AR129,AR148)</f>
        <v>119981</v>
      </c>
      <c r="AS172" s="50">
        <f>AS15+AS34+AS53+AS72+AS91+AS110+AS129+AS148</f>
        <v>13691</v>
      </c>
      <c r="AT172" s="14">
        <f>SUM(AT15,AT34,AT53,AT72,AT91,AT110,AT129,AT148)</f>
        <v>135483.33333333334</v>
      </c>
      <c r="AU172" s="14"/>
      <c r="AV172" s="23">
        <f>SUM(AV15,AV34,AV53,AV72,AV91,AV110,AV129,AV148)</f>
        <v>133672</v>
      </c>
      <c r="AW172" s="50">
        <f>AW15+AW34+AW53+AW72+AW91+AW110+AW129+AW148</f>
        <v>8687</v>
      </c>
      <c r="AX172" s="23">
        <f t="shared" si="345"/>
        <v>142359</v>
      </c>
      <c r="AY172" s="50">
        <f t="shared" si="346"/>
        <v>147800</v>
      </c>
      <c r="AZ172" s="50">
        <f t="shared" si="346"/>
        <v>147800</v>
      </c>
    </row>
    <row r="173" spans="3:52" ht="12.75" hidden="1">
      <c r="C173" s="15" t="s">
        <v>34</v>
      </c>
      <c r="D173" s="50">
        <f t="shared" si="349"/>
        <v>17411</v>
      </c>
      <c r="E173" s="50">
        <f t="shared" si="349"/>
        <v>12545.833333333336</v>
      </c>
      <c r="F173" s="50">
        <f>AZ173/12*1</f>
        <v>12545.833333333334</v>
      </c>
      <c r="G173" s="50">
        <f>G16+G35+G54+G73+G92+G111+G130+G149</f>
        <v>15750</v>
      </c>
      <c r="H173" s="50">
        <f>AY173/12*2</f>
        <v>25091.666666666668</v>
      </c>
      <c r="I173" s="50">
        <f>AZ173/12*2</f>
        <v>25091.666666666668</v>
      </c>
      <c r="J173" s="23">
        <f>D173+G173</f>
        <v>33161</v>
      </c>
      <c r="K173" s="50">
        <f>K16+K35+K54+K73+K92+K111+K130+K149</f>
        <v>11309</v>
      </c>
      <c r="L173" s="50">
        <f>AY173/12*3</f>
        <v>37637.5</v>
      </c>
      <c r="M173" s="50">
        <f>AZ173/12*3</f>
        <v>37637.5</v>
      </c>
      <c r="N173" s="23">
        <f>SUM(N16,N35,N54,N73,N92,N111,N130,N149)</f>
        <v>44470</v>
      </c>
      <c r="O173" s="50">
        <f>O16+O35+O54+O73+O92+O111+O130+O149</f>
        <v>9177</v>
      </c>
      <c r="P173" s="50">
        <f>AY173/12*4</f>
        <v>50183.333333333336</v>
      </c>
      <c r="Q173" s="50">
        <f>AZ173/12*4</f>
        <v>50183.333333333336</v>
      </c>
      <c r="R173" s="23">
        <f>SUM(R16,R35,R54,R73,R92,R111,R130,R149)</f>
        <v>53647</v>
      </c>
      <c r="S173" s="50">
        <f>S16+S35+S54+S73+S92+S111+S130+S149</f>
        <v>8893</v>
      </c>
      <c r="T173" s="50">
        <f>AY173/12*5</f>
        <v>62729.16666666667</v>
      </c>
      <c r="U173" s="50">
        <f>AZ173/12*5</f>
        <v>62729.16666666667</v>
      </c>
      <c r="V173" s="23">
        <f>SUM(V16,V35,V54,V73,V92,V111,V130,V149)</f>
        <v>62540</v>
      </c>
      <c r="W173" s="50">
        <f>W16+W35+W54+W73+W92+W111+W130+W149</f>
        <v>16235</v>
      </c>
      <c r="X173" s="50">
        <f>AY173/12*6</f>
        <v>75275</v>
      </c>
      <c r="Y173" s="50">
        <f>AZ173/12*6</f>
        <v>75275</v>
      </c>
      <c r="Z173" s="23">
        <f t="shared" si="347"/>
        <v>34305</v>
      </c>
      <c r="AA173" s="23">
        <f t="shared" si="347"/>
        <v>78775</v>
      </c>
      <c r="AB173" s="50">
        <f>AB16+AB35+AB54+AB73+AB92+AB111+AB130+AB149</f>
        <v>18851</v>
      </c>
      <c r="AC173" s="23">
        <f>SUM(AC16,AC35,AC54,AC73,AC92,AC111,AC130,AC149)</f>
        <v>97626</v>
      </c>
      <c r="AD173" s="50">
        <f>SUM(AD16,AD35,AD54,AD73,AD92,AD111,AD130,AD149)</f>
        <v>87820.83333333334</v>
      </c>
      <c r="AE173" s="52">
        <f>AZ173/12*7</f>
        <v>87820.83333333334</v>
      </c>
      <c r="AF173" s="50">
        <f>AF16+AF35+AF54+AF73+AF92+AF111+AF130+AF149</f>
        <v>11758</v>
      </c>
      <c r="AG173" s="14">
        <f>SUM(AG16,AG35,AG54,AG73,AG92,AG111,AG130,AG149,)</f>
        <v>100366.66666666669</v>
      </c>
      <c r="AH173" s="22">
        <f>AZ173/12*8</f>
        <v>100366.66666666667</v>
      </c>
      <c r="AI173" s="23">
        <f>SUM(AI16,AI35,AI54,AI73,AI92,AI111,AI130,AI149)</f>
        <v>109384</v>
      </c>
      <c r="AJ173" s="50">
        <f>AJ16+AJ35+AJ54+AJ73+AJ92+AJ111+AJ130+AJ149</f>
        <v>10551</v>
      </c>
      <c r="AK173" s="50">
        <f>SUM(AK16,AK35,AK54,AK73,AK92,AK111,AK130,AK149,)</f>
        <v>112912.5</v>
      </c>
      <c r="AL173" s="52">
        <f>AZ173/12*9</f>
        <v>112912.5</v>
      </c>
      <c r="AM173" s="23">
        <f t="shared" si="348"/>
        <v>41160</v>
      </c>
      <c r="AN173" s="23">
        <f t="shared" si="348"/>
        <v>119935</v>
      </c>
      <c r="AO173" s="50">
        <f>AO16+AO35+AO54+AO73+AO92+AO111+AO130+AO149</f>
        <v>13575</v>
      </c>
      <c r="AP173" s="14">
        <f>SUM(AP16,AP35,AP54,AP73,AP92,AP111,AP130,AP149)</f>
        <v>125458.33333333333</v>
      </c>
      <c r="AQ173" s="52">
        <f>AZ173/12*10</f>
        <v>125458.33333333334</v>
      </c>
      <c r="AR173" s="23">
        <f>SUM(AR16,AR35,AR54,AR73,AR92,AR111,AR130,AR149)</f>
        <v>133510</v>
      </c>
      <c r="AS173" s="50">
        <f>AS16+AS35+AS54+AS73+AS92+AS111+AS130+AS149</f>
        <v>12381</v>
      </c>
      <c r="AT173" s="14">
        <f>SUM(AT16,AT35,AT54,AT73,AT92,AT111,AT130,AT149)</f>
        <v>138004.16666666666</v>
      </c>
      <c r="AU173" s="52">
        <f>AZ173/12*11</f>
        <v>138004.1666666667</v>
      </c>
      <c r="AV173" s="23">
        <f>SUM(AV16,AV35,AV54,AV73,AV92,AV111,AV130,AV149)</f>
        <v>145891</v>
      </c>
      <c r="AW173" s="50">
        <f>AW16+AW35+AW54+AW73+AW92+AW111+AW130+AW149</f>
        <v>16815</v>
      </c>
      <c r="AX173" s="23">
        <f>AX16+AX35+AX54+AX73+AX92+AX111+AX130+AX149</f>
        <v>162706</v>
      </c>
      <c r="AY173" s="50">
        <f t="shared" si="346"/>
        <v>150550</v>
      </c>
      <c r="AZ173" s="50">
        <f t="shared" si="346"/>
        <v>150550</v>
      </c>
    </row>
    <row r="174" spans="3:53" ht="12.75" hidden="1">
      <c r="C174" s="15" t="s">
        <v>35</v>
      </c>
      <c r="D174" s="50">
        <f t="shared" si="349"/>
        <v>15015</v>
      </c>
      <c r="E174" s="50">
        <f t="shared" si="349"/>
        <v>12620.833333333332</v>
      </c>
      <c r="F174" s="50">
        <f>AZ174/12*1</f>
        <v>13575.583333333334</v>
      </c>
      <c r="G174" s="50">
        <f>G17+G36+G55+G74+G93+G112+G131+G150</f>
        <v>15760</v>
      </c>
      <c r="H174" s="50">
        <f>AY174/12*2</f>
        <v>25241.666666666668</v>
      </c>
      <c r="I174" s="50">
        <f>AZ174/12*2</f>
        <v>27151.166666666668</v>
      </c>
      <c r="J174" s="23">
        <f>D174+G174</f>
        <v>30775</v>
      </c>
      <c r="K174" s="50">
        <f>K17+K36+K55+K74+K93+K112+K131+K150</f>
        <v>11723</v>
      </c>
      <c r="L174" s="50">
        <f>AY174/12*3</f>
        <v>37862.5</v>
      </c>
      <c r="M174" s="50">
        <f>AZ174/12*3</f>
        <v>40726.75</v>
      </c>
      <c r="N174" s="23">
        <f>SUM(N17,N36,N55,N74,N93,N112,N131,N150)</f>
        <v>42498</v>
      </c>
      <c r="O174" s="50">
        <f>O17+O36+O55+O74+O93+O112+O131+O150</f>
        <v>11994</v>
      </c>
      <c r="P174" s="50">
        <f>AY174/12*4</f>
        <v>50483.333333333336</v>
      </c>
      <c r="Q174" s="50">
        <f>AZ174/12*4</f>
        <v>54302.333333333336</v>
      </c>
      <c r="R174" s="23">
        <f>SUM(R17,R36,R55,R74,R93,R112,R131,R150)</f>
        <v>54492</v>
      </c>
      <c r="S174" s="50">
        <f>S17+S36+S55+S74+S93+S112+S131+S150</f>
        <v>11464</v>
      </c>
      <c r="T174" s="50">
        <f>AY174/12*5</f>
        <v>63104.16666666667</v>
      </c>
      <c r="U174" s="50">
        <f>AZ174/12*5</f>
        <v>67877.91666666667</v>
      </c>
      <c r="V174" s="23">
        <f>SUM(V17,V36,V55,V74,V93,V112,V131,V150)</f>
        <v>65956</v>
      </c>
      <c r="W174" s="50">
        <f>W17+W36+W55+W74+W93+W112+W131+W150</f>
        <v>14822</v>
      </c>
      <c r="X174" s="50">
        <f>AY174/12*6</f>
        <v>75725</v>
      </c>
      <c r="Y174" s="50">
        <f>AZ174/12*6</f>
        <v>81453.5</v>
      </c>
      <c r="Z174" s="23">
        <f t="shared" si="347"/>
        <v>38280</v>
      </c>
      <c r="AA174" s="23">
        <f t="shared" si="347"/>
        <v>80778</v>
      </c>
      <c r="AB174" s="50">
        <f>AB17+AB36+AB55+AB74+AB93+AB112+AB131+AB150</f>
        <v>19983</v>
      </c>
      <c r="AC174" s="23">
        <f>SUM(AC17,AC36,AC55,AC74,AC93,AC112,AC131,AC150)</f>
        <v>100761</v>
      </c>
      <c r="AD174" s="50">
        <f>SUM(AD17,AD36,AD55,AD74,AD93,AD112,AD131,AD150)</f>
        <v>88345.83333333333</v>
      </c>
      <c r="AE174" s="52">
        <f>AZ174/12*7</f>
        <v>95029.08333333334</v>
      </c>
      <c r="AF174" s="50">
        <f>AF17+AF36+AF55+AF74+AF93+AF112+AF131+AF150</f>
        <v>13021</v>
      </c>
      <c r="AG174" s="14">
        <f>SUM(AG17,AG36,AG55,AG74,AG93,AG112,AG131,AG150,)</f>
        <v>100966.66666666666</v>
      </c>
      <c r="AH174" s="22">
        <f>AZ174/12*8</f>
        <v>108604.66666666667</v>
      </c>
      <c r="AI174" s="23">
        <f>SUM(AI17,AI36,AI55,AI74,AI93,AI112,AI131,AI150)</f>
        <v>113782</v>
      </c>
      <c r="AJ174" s="50">
        <f>AJ17+AJ36+AJ55+AJ74+AJ93+AJ112+AJ131+AJ150</f>
        <v>14882</v>
      </c>
      <c r="AK174" s="50">
        <f>SUM(AK17,AK36,AK55,AK74,AK93,AK112,AK131,AK150,)</f>
        <v>113587.5</v>
      </c>
      <c r="AL174" s="52">
        <f>AZ174/12*9</f>
        <v>122180.25</v>
      </c>
      <c r="AM174" s="23">
        <f t="shared" si="348"/>
        <v>47886</v>
      </c>
      <c r="AN174" s="23">
        <f t="shared" si="348"/>
        <v>128664</v>
      </c>
      <c r="AO174" s="50">
        <f>AO17+AO36+AO55+AO74+AO93+AO112+AO131+AO150</f>
        <v>10669</v>
      </c>
      <c r="AP174" s="14">
        <f>SUM(AP17,AP36,AP55,AP74,AP93,AP112,AP131,AP150)</f>
        <v>126208.33333333334</v>
      </c>
      <c r="AQ174" s="52">
        <f>AZ174/12*10</f>
        <v>135755.83333333334</v>
      </c>
      <c r="AR174" s="23">
        <f>SUM(AR17,AR36,AR55,AR74,AR93,AR112,AR131,AR150)</f>
        <v>139333</v>
      </c>
      <c r="AS174" s="50">
        <f>AS17+AS36+AS55+AS74+AS93+AS112+AS131+AS150</f>
        <v>10651</v>
      </c>
      <c r="AT174" s="14">
        <f>SUM(AT17,AT36,AT55,AT74,AT93,AT112,AT131,AT150)</f>
        <v>138829.16666666666</v>
      </c>
      <c r="AU174" s="52">
        <f>AZ174/12*11</f>
        <v>149331.4166666667</v>
      </c>
      <c r="AV174" s="23">
        <f>SUM(AV17,AV36,AV55,AV74,AV93,AV112,AV131,AV150)</f>
        <v>149984</v>
      </c>
      <c r="AW174" s="50">
        <f>AW17+AW36+AW55+AW74+AW93+AW112+AW131+AW150</f>
        <v>18733</v>
      </c>
      <c r="AX174" s="23">
        <f>AX17+AX36+AX55+AX74+AX93+AX112+AX131+AX150</f>
        <v>168717</v>
      </c>
      <c r="AY174" s="50">
        <f t="shared" si="346"/>
        <v>151450</v>
      </c>
      <c r="AZ174" s="50">
        <f t="shared" si="346"/>
        <v>162907</v>
      </c>
      <c r="BA174" s="77"/>
    </row>
    <row r="175" spans="3:52" ht="12.75" hidden="1">
      <c r="C175" s="3" t="s">
        <v>37</v>
      </c>
      <c r="D175" s="50">
        <f aca="true" t="shared" si="350" ref="D175:AI175">D18+D37+D56+D75+D94+D113+D132+D151+D157</f>
        <v>12138</v>
      </c>
      <c r="E175" s="50">
        <f t="shared" si="350"/>
        <v>13145</v>
      </c>
      <c r="F175" s="50">
        <f t="shared" si="350"/>
        <v>13154.333333333334</v>
      </c>
      <c r="G175" s="50">
        <f t="shared" si="350"/>
        <v>13936</v>
      </c>
      <c r="H175" s="50">
        <f t="shared" si="350"/>
        <v>26290</v>
      </c>
      <c r="I175" s="50">
        <f t="shared" si="350"/>
        <v>26308.666666666668</v>
      </c>
      <c r="J175" s="50">
        <f t="shared" si="350"/>
        <v>26074</v>
      </c>
      <c r="K175" s="50">
        <f t="shared" si="350"/>
        <v>9846</v>
      </c>
      <c r="L175" s="50">
        <f t="shared" si="350"/>
        <v>39435</v>
      </c>
      <c r="M175" s="50">
        <f t="shared" si="350"/>
        <v>39463</v>
      </c>
      <c r="N175" s="50">
        <f t="shared" si="350"/>
        <v>35920</v>
      </c>
      <c r="O175" s="50">
        <f t="shared" si="350"/>
        <v>12967</v>
      </c>
      <c r="P175" s="50">
        <f t="shared" si="350"/>
        <v>52580</v>
      </c>
      <c r="Q175" s="50">
        <f t="shared" si="350"/>
        <v>52617.333333333336</v>
      </c>
      <c r="R175" s="50">
        <f t="shared" si="350"/>
        <v>48887</v>
      </c>
      <c r="S175" s="50">
        <f t="shared" si="350"/>
        <v>12096</v>
      </c>
      <c r="T175" s="50">
        <f t="shared" si="350"/>
        <v>65725</v>
      </c>
      <c r="U175" s="50">
        <f t="shared" si="350"/>
        <v>65771.66666666667</v>
      </c>
      <c r="V175" s="50">
        <f t="shared" si="350"/>
        <v>60983</v>
      </c>
      <c r="W175" s="50">
        <f t="shared" si="350"/>
        <v>20367</v>
      </c>
      <c r="X175" s="50">
        <f t="shared" si="350"/>
        <v>78870</v>
      </c>
      <c r="Y175" s="50">
        <f t="shared" si="350"/>
        <v>78926</v>
      </c>
      <c r="Z175" s="50">
        <f t="shared" si="350"/>
        <v>45430</v>
      </c>
      <c r="AA175" s="23">
        <f t="shared" si="350"/>
        <v>81350</v>
      </c>
      <c r="AB175" s="50">
        <f t="shared" si="350"/>
        <v>19569</v>
      </c>
      <c r="AC175" s="50">
        <f t="shared" si="350"/>
        <v>100919</v>
      </c>
      <c r="AD175" s="50">
        <f t="shared" si="350"/>
        <v>92014.99999999999</v>
      </c>
      <c r="AE175" s="50">
        <f t="shared" si="350"/>
        <v>92080.33333333331</v>
      </c>
      <c r="AF175" s="50">
        <f t="shared" si="350"/>
        <v>13827</v>
      </c>
      <c r="AG175" s="50">
        <f t="shared" si="350"/>
        <v>105160</v>
      </c>
      <c r="AH175" s="50">
        <f t="shared" si="350"/>
        <v>105234.66666666667</v>
      </c>
      <c r="AI175" s="50">
        <f t="shared" si="350"/>
        <v>114746</v>
      </c>
      <c r="AJ175" s="50">
        <f aca="true" t="shared" si="351" ref="AJ175:AZ175">AJ18+AJ37+AJ56+AJ75+AJ94+AJ113+AJ132+AJ151+AJ157</f>
        <v>13561</v>
      </c>
      <c r="AK175" s="50">
        <f t="shared" si="351"/>
        <v>118305</v>
      </c>
      <c r="AL175" s="50">
        <f t="shared" si="351"/>
        <v>118389</v>
      </c>
      <c r="AM175" s="50">
        <f t="shared" si="351"/>
        <v>46957</v>
      </c>
      <c r="AN175" s="23">
        <f t="shared" si="351"/>
        <v>128307</v>
      </c>
      <c r="AO175" s="50">
        <f t="shared" si="351"/>
        <v>11025</v>
      </c>
      <c r="AP175" s="50">
        <f t="shared" si="351"/>
        <v>131450</v>
      </c>
      <c r="AQ175" s="50">
        <f t="shared" si="351"/>
        <v>131543.33333333334</v>
      </c>
      <c r="AR175" s="50">
        <f t="shared" si="351"/>
        <v>139332</v>
      </c>
      <c r="AS175" s="50">
        <f t="shared" si="351"/>
        <v>14132</v>
      </c>
      <c r="AT175" s="50">
        <f t="shared" si="351"/>
        <v>144594.99999999997</v>
      </c>
      <c r="AU175" s="50">
        <f t="shared" si="351"/>
        <v>144697.66666666663</v>
      </c>
      <c r="AV175" s="50">
        <f t="shared" si="351"/>
        <v>153464</v>
      </c>
      <c r="AW175" s="50">
        <f t="shared" si="351"/>
        <v>22009</v>
      </c>
      <c r="AX175" s="50">
        <f t="shared" si="351"/>
        <v>175473</v>
      </c>
      <c r="AY175" s="50">
        <f t="shared" si="351"/>
        <v>157740</v>
      </c>
      <c r="AZ175" s="50">
        <f t="shared" si="351"/>
        <v>157852</v>
      </c>
    </row>
    <row r="176" spans="3:53" ht="12.75">
      <c r="C176" s="29" t="s">
        <v>71</v>
      </c>
      <c r="D176" s="50">
        <f aca="true" t="shared" si="352" ref="D176:AI176">D19+D38+D57+D76+D95+D114+D133+D152+D158</f>
        <v>13617</v>
      </c>
      <c r="E176" s="50">
        <f t="shared" si="352"/>
        <v>13384</v>
      </c>
      <c r="F176" s="50">
        <f t="shared" si="352"/>
        <v>13384</v>
      </c>
      <c r="G176" s="50">
        <f t="shared" si="352"/>
        <v>14406</v>
      </c>
      <c r="H176" s="50">
        <f t="shared" si="352"/>
        <v>26768</v>
      </c>
      <c r="I176" s="50">
        <f t="shared" si="352"/>
        <v>26768</v>
      </c>
      <c r="J176" s="50">
        <f t="shared" si="352"/>
        <v>28023</v>
      </c>
      <c r="K176" s="50">
        <f t="shared" si="352"/>
        <v>14151</v>
      </c>
      <c r="L176" s="50">
        <f t="shared" si="352"/>
        <v>40152</v>
      </c>
      <c r="M176" s="50">
        <f t="shared" si="352"/>
        <v>40152</v>
      </c>
      <c r="N176" s="50">
        <f t="shared" si="352"/>
        <v>42174</v>
      </c>
      <c r="O176" s="50">
        <f t="shared" si="352"/>
        <v>11611</v>
      </c>
      <c r="P176" s="50">
        <f t="shared" si="352"/>
        <v>53536</v>
      </c>
      <c r="Q176" s="50">
        <f t="shared" si="352"/>
        <v>53536</v>
      </c>
      <c r="R176" s="50">
        <f t="shared" si="352"/>
        <v>53785</v>
      </c>
      <c r="S176" s="50">
        <f t="shared" si="352"/>
        <v>11919</v>
      </c>
      <c r="T176" s="50">
        <f t="shared" si="352"/>
        <v>66920</v>
      </c>
      <c r="U176" s="50">
        <f t="shared" si="352"/>
        <v>66920</v>
      </c>
      <c r="V176" s="50">
        <f t="shared" si="352"/>
        <v>65704</v>
      </c>
      <c r="W176" s="50">
        <f t="shared" si="352"/>
        <v>24068</v>
      </c>
      <c r="X176" s="50">
        <f t="shared" si="352"/>
        <v>80304</v>
      </c>
      <c r="Y176" s="50">
        <f t="shared" si="352"/>
        <v>80304</v>
      </c>
      <c r="Z176" s="50">
        <f t="shared" si="352"/>
        <v>47598</v>
      </c>
      <c r="AA176" s="23">
        <f t="shared" si="352"/>
        <v>89772</v>
      </c>
      <c r="AB176" s="50">
        <f t="shared" si="352"/>
        <v>20392</v>
      </c>
      <c r="AC176" s="50">
        <f t="shared" si="352"/>
        <v>110164</v>
      </c>
      <c r="AD176" s="50">
        <f t="shared" si="352"/>
        <v>93688</v>
      </c>
      <c r="AE176" s="50">
        <f t="shared" si="352"/>
        <v>93688</v>
      </c>
      <c r="AF176" s="50">
        <f t="shared" si="352"/>
        <v>14028</v>
      </c>
      <c r="AG176" s="50">
        <f t="shared" si="352"/>
        <v>107072</v>
      </c>
      <c r="AH176" s="50">
        <f t="shared" si="352"/>
        <v>107072</v>
      </c>
      <c r="AI176" s="50">
        <f t="shared" si="352"/>
        <v>124192</v>
      </c>
      <c r="AJ176" s="50">
        <f aca="true" t="shared" si="353" ref="AJ176:AZ176">AJ19+AJ38+AJ57+AJ76+AJ95+AJ114+AJ133+AJ152+AJ158</f>
        <v>16833</v>
      </c>
      <c r="AK176" s="50">
        <f t="shared" si="353"/>
        <v>120456</v>
      </c>
      <c r="AL176" s="50">
        <f t="shared" si="353"/>
        <v>120456</v>
      </c>
      <c r="AM176" s="50">
        <f t="shared" si="353"/>
        <v>51253</v>
      </c>
      <c r="AN176" s="23">
        <f t="shared" si="353"/>
        <v>141025</v>
      </c>
      <c r="AO176" s="50">
        <f t="shared" si="353"/>
        <v>13811</v>
      </c>
      <c r="AP176" s="50">
        <f t="shared" si="353"/>
        <v>133840</v>
      </c>
      <c r="AQ176" s="50">
        <f t="shared" si="353"/>
        <v>133840</v>
      </c>
      <c r="AR176" s="50">
        <f t="shared" si="353"/>
        <v>154836</v>
      </c>
      <c r="AS176" s="50">
        <f t="shared" si="353"/>
        <v>14385</v>
      </c>
      <c r="AT176" s="50">
        <f t="shared" si="353"/>
        <v>147223.99999999997</v>
      </c>
      <c r="AU176" s="50">
        <f t="shared" si="353"/>
        <v>147223.99999999997</v>
      </c>
      <c r="AV176" s="50">
        <f t="shared" si="353"/>
        <v>169221</v>
      </c>
      <c r="AW176" s="50">
        <f t="shared" si="353"/>
        <v>24475</v>
      </c>
      <c r="AX176" s="50">
        <f t="shared" si="353"/>
        <v>193696</v>
      </c>
      <c r="AY176" s="50">
        <f t="shared" si="353"/>
        <v>160608</v>
      </c>
      <c r="AZ176" s="50">
        <f t="shared" si="353"/>
        <v>160608</v>
      </c>
      <c r="BA176" s="77"/>
    </row>
    <row r="177" spans="3:53" ht="12.75">
      <c r="C177" s="29" t="s">
        <v>74</v>
      </c>
      <c r="D177" s="50">
        <f aca="true" t="shared" si="354" ref="D177:AI177">D20+D39+D58+D77+D96+D115+D134+D153+D159</f>
        <v>14261</v>
      </c>
      <c r="E177" s="50">
        <f t="shared" si="354"/>
        <v>13974.999999999998</v>
      </c>
      <c r="F177" s="50">
        <f t="shared" si="354"/>
        <v>14482.583333333332</v>
      </c>
      <c r="G177" s="50">
        <f t="shared" si="354"/>
        <v>15756</v>
      </c>
      <c r="H177" s="50">
        <f t="shared" si="354"/>
        <v>27949.999999999996</v>
      </c>
      <c r="I177" s="50">
        <f t="shared" si="354"/>
        <v>28965.166666666664</v>
      </c>
      <c r="J177" s="50">
        <f t="shared" si="354"/>
        <v>30017</v>
      </c>
      <c r="K177" s="50">
        <f t="shared" si="354"/>
        <v>16711</v>
      </c>
      <c r="L177" s="50">
        <f t="shared" si="354"/>
        <v>41925</v>
      </c>
      <c r="M177" s="50">
        <f t="shared" si="354"/>
        <v>43447.75</v>
      </c>
      <c r="N177" s="50">
        <f t="shared" si="354"/>
        <v>46728</v>
      </c>
      <c r="O177" s="50">
        <f t="shared" si="354"/>
        <v>11579</v>
      </c>
      <c r="P177" s="50">
        <f t="shared" si="354"/>
        <v>55899.99999999999</v>
      </c>
      <c r="Q177" s="50">
        <f t="shared" si="354"/>
        <v>57930.33333333333</v>
      </c>
      <c r="R177" s="50">
        <f t="shared" si="354"/>
        <v>58307</v>
      </c>
      <c r="S177" s="50">
        <f t="shared" si="354"/>
        <v>14751</v>
      </c>
      <c r="T177" s="50">
        <f t="shared" si="354"/>
        <v>69874.99999999999</v>
      </c>
      <c r="U177" s="50">
        <f t="shared" si="354"/>
        <v>72412.91666666664</v>
      </c>
      <c r="V177" s="50">
        <f t="shared" si="354"/>
        <v>73058</v>
      </c>
      <c r="W177" s="50">
        <f t="shared" si="354"/>
        <v>26026</v>
      </c>
      <c r="X177" s="50">
        <f t="shared" si="354"/>
        <v>83850</v>
      </c>
      <c r="Y177" s="50">
        <f t="shared" si="354"/>
        <v>86895.5</v>
      </c>
      <c r="Z177" s="50">
        <f t="shared" si="354"/>
        <v>52356</v>
      </c>
      <c r="AA177" s="23">
        <f t="shared" si="354"/>
        <v>99084</v>
      </c>
      <c r="AB177" s="50">
        <f t="shared" si="354"/>
        <v>22111</v>
      </c>
      <c r="AC177" s="50">
        <f t="shared" si="354"/>
        <v>121195</v>
      </c>
      <c r="AD177" s="50">
        <f t="shared" si="354"/>
        <v>97825</v>
      </c>
      <c r="AE177" s="50">
        <f t="shared" si="354"/>
        <v>101378.08333333334</v>
      </c>
      <c r="AF177" s="50">
        <f t="shared" si="354"/>
        <v>15253</v>
      </c>
      <c r="AG177" s="50">
        <f t="shared" si="354"/>
        <v>111799.99999999999</v>
      </c>
      <c r="AH177" s="50">
        <f t="shared" si="354"/>
        <v>115860.66666666666</v>
      </c>
      <c r="AI177" s="50">
        <f t="shared" si="354"/>
        <v>136448</v>
      </c>
      <c r="AJ177" s="50">
        <f aca="true" t="shared" si="355" ref="AJ177:AZ177">AJ20+AJ39+AJ58+AJ77+AJ96+AJ115+AJ134+AJ153+AJ159</f>
        <v>16186</v>
      </c>
      <c r="AK177" s="50">
        <f t="shared" si="355"/>
        <v>125775</v>
      </c>
      <c r="AL177" s="50">
        <f t="shared" si="355"/>
        <v>130343.25</v>
      </c>
      <c r="AM177" s="50">
        <f t="shared" si="355"/>
        <v>53550</v>
      </c>
      <c r="AN177" s="23">
        <f t="shared" si="355"/>
        <v>152634</v>
      </c>
      <c r="AO177" s="50">
        <f t="shared" si="355"/>
        <v>14787</v>
      </c>
      <c r="AP177" s="50">
        <f t="shared" si="355"/>
        <v>139749.99999999997</v>
      </c>
      <c r="AQ177" s="50">
        <f t="shared" si="355"/>
        <v>144825.83333333328</v>
      </c>
      <c r="AR177" s="50">
        <f t="shared" si="355"/>
        <v>167421</v>
      </c>
      <c r="AS177" s="50">
        <f t="shared" si="355"/>
        <v>15996</v>
      </c>
      <c r="AT177" s="50">
        <f t="shared" si="355"/>
        <v>153725.00000000003</v>
      </c>
      <c r="AU177" s="50">
        <f t="shared" si="355"/>
        <v>159308.41666666672</v>
      </c>
      <c r="AV177" s="50">
        <f t="shared" si="355"/>
        <v>183417</v>
      </c>
      <c r="AW177" s="50">
        <f t="shared" si="355"/>
        <v>24556</v>
      </c>
      <c r="AX177" s="50">
        <f t="shared" si="355"/>
        <v>207973</v>
      </c>
      <c r="AY177" s="50">
        <f t="shared" si="355"/>
        <v>167700</v>
      </c>
      <c r="AZ177" s="50">
        <f t="shared" si="355"/>
        <v>173791</v>
      </c>
      <c r="BA177" s="77"/>
    </row>
    <row r="178" spans="3:53" ht="12.75">
      <c r="C178" s="3" t="s">
        <v>82</v>
      </c>
      <c r="D178" s="50">
        <f aca="true" t="shared" si="356" ref="D178:AI178">D21+D40+D59+D78+D97+D116+D135+D154+D160</f>
        <v>16262</v>
      </c>
      <c r="E178" s="50">
        <f t="shared" si="356"/>
        <v>17682.500000000004</v>
      </c>
      <c r="F178" s="50">
        <f t="shared" si="356"/>
        <v>17682.500000000004</v>
      </c>
      <c r="G178" s="50">
        <f t="shared" si="356"/>
        <v>18464</v>
      </c>
      <c r="H178" s="50">
        <f t="shared" si="356"/>
        <v>35365.00000000001</v>
      </c>
      <c r="I178" s="50">
        <f t="shared" si="356"/>
        <v>35365.00000000001</v>
      </c>
      <c r="J178" s="50">
        <f t="shared" si="356"/>
        <v>34726</v>
      </c>
      <c r="K178" s="50">
        <f t="shared" si="356"/>
        <v>18992</v>
      </c>
      <c r="L178" s="50">
        <f t="shared" si="356"/>
        <v>53047.5</v>
      </c>
      <c r="M178" s="50">
        <f t="shared" si="356"/>
        <v>53047.5</v>
      </c>
      <c r="N178" s="50">
        <f t="shared" si="356"/>
        <v>53718</v>
      </c>
      <c r="O178" s="50">
        <f t="shared" si="356"/>
        <v>13302</v>
      </c>
      <c r="P178" s="50">
        <f t="shared" si="356"/>
        <v>70730.00000000001</v>
      </c>
      <c r="Q178" s="50">
        <f t="shared" si="356"/>
        <v>70730.00000000001</v>
      </c>
      <c r="R178" s="50">
        <f t="shared" si="356"/>
        <v>67020</v>
      </c>
      <c r="S178" s="50">
        <f t="shared" si="356"/>
        <v>15939</v>
      </c>
      <c r="T178" s="50">
        <f t="shared" si="356"/>
        <v>88412.5</v>
      </c>
      <c r="U178" s="50">
        <f t="shared" si="356"/>
        <v>88412.5</v>
      </c>
      <c r="V178" s="50">
        <f t="shared" si="356"/>
        <v>82959</v>
      </c>
      <c r="W178" s="50">
        <f t="shared" si="356"/>
        <v>29021</v>
      </c>
      <c r="X178" s="50">
        <f t="shared" si="356"/>
        <v>106095</v>
      </c>
      <c r="Y178" s="50">
        <f t="shared" si="356"/>
        <v>106095</v>
      </c>
      <c r="Z178" s="50">
        <f t="shared" si="356"/>
        <v>58262</v>
      </c>
      <c r="AA178" s="23">
        <f t="shared" si="356"/>
        <v>111980</v>
      </c>
      <c r="AB178" s="50">
        <f t="shared" si="356"/>
        <v>0</v>
      </c>
      <c r="AC178" s="50">
        <f t="shared" si="356"/>
        <v>111980</v>
      </c>
      <c r="AD178" s="50">
        <f t="shared" si="356"/>
        <v>123777.5</v>
      </c>
      <c r="AE178" s="50">
        <f t="shared" si="356"/>
        <v>123777.5</v>
      </c>
      <c r="AF178" s="50">
        <f t="shared" si="356"/>
        <v>0</v>
      </c>
      <c r="AG178" s="50">
        <f t="shared" si="356"/>
        <v>141460.00000000003</v>
      </c>
      <c r="AH178" s="50">
        <f t="shared" si="356"/>
        <v>141460.00000000003</v>
      </c>
      <c r="AI178" s="50">
        <f t="shared" si="356"/>
        <v>111980</v>
      </c>
      <c r="AJ178" s="50">
        <f aca="true" t="shared" si="357" ref="AJ178:AZ178">AJ21+AJ40+AJ59+AJ78+AJ97+AJ116+AJ135+AJ154+AJ160</f>
        <v>0</v>
      </c>
      <c r="AK178" s="50">
        <f t="shared" si="357"/>
        <v>159142.5</v>
      </c>
      <c r="AL178" s="50">
        <f t="shared" si="357"/>
        <v>159142.5</v>
      </c>
      <c r="AM178" s="50">
        <f t="shared" si="357"/>
        <v>0</v>
      </c>
      <c r="AN178" s="23">
        <f t="shared" si="357"/>
        <v>111980</v>
      </c>
      <c r="AO178" s="50">
        <f t="shared" si="357"/>
        <v>0</v>
      </c>
      <c r="AP178" s="50">
        <f t="shared" si="357"/>
        <v>176825</v>
      </c>
      <c r="AQ178" s="50">
        <f t="shared" si="357"/>
        <v>176825</v>
      </c>
      <c r="AR178" s="50">
        <f t="shared" si="357"/>
        <v>111980</v>
      </c>
      <c r="AS178" s="50">
        <f t="shared" si="357"/>
        <v>0</v>
      </c>
      <c r="AT178" s="50">
        <f t="shared" si="357"/>
        <v>194507.5</v>
      </c>
      <c r="AU178" s="50">
        <f t="shared" si="357"/>
        <v>194507.5</v>
      </c>
      <c r="AV178" s="50">
        <f t="shared" si="357"/>
        <v>111980</v>
      </c>
      <c r="AW178" s="50">
        <f t="shared" si="357"/>
        <v>0</v>
      </c>
      <c r="AX178" s="50">
        <f t="shared" si="357"/>
        <v>111980</v>
      </c>
      <c r="AY178" s="50">
        <f t="shared" si="357"/>
        <v>212190</v>
      </c>
      <c r="AZ178" s="50">
        <f t="shared" si="357"/>
        <v>212190</v>
      </c>
      <c r="BA178" s="77"/>
    </row>
    <row r="179" ht="12.75">
      <c r="AM179" s="77"/>
    </row>
  </sheetData>
  <sheetProtection/>
  <printOptions/>
  <pageMargins left="0.7874015748031497" right="0.7874015748031497" top="0.1968503937007874" bottom="0.1968503937007874" header="0.11811023622047245" footer="0.5118110236220472"/>
  <pageSetup horizontalDpi="600" verticalDpi="600" orientation="landscape" paperSize="9" scale="65" r:id="rId1"/>
  <headerFooter alignWithMargins="0">
    <oddHeader xml:space="preserve">&amp;R&amp;"Arial,Obyčejné"&amp;12 &amp;"Times New Roman,Tučné"        &amp;"Times New Roman,Obyčejné"     &amp;"Times New Roman,Tučné"  &amp;"Arial CE,Obyčejné"&amp;10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2018-04-04T07:10:19Z</cp:lastPrinted>
  <dcterms:created xsi:type="dcterms:W3CDTF">2003-09-23T11:59:29Z</dcterms:created>
  <dcterms:modified xsi:type="dcterms:W3CDTF">2018-08-07T10:28:41Z</dcterms:modified>
  <cp:category/>
  <cp:version/>
  <cp:contentType/>
  <cp:contentStatus/>
</cp:coreProperties>
</file>